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9645" windowHeight="8415" tabRatio="916" activeTab="0"/>
  </bookViews>
  <sheets>
    <sheet name="仕切り" sheetId="1" r:id="rId1"/>
    <sheet name="- 7 -" sheetId="2" r:id="rId2"/>
    <sheet name="- 8 -" sheetId="3" r:id="rId3"/>
    <sheet name="- 9 -" sheetId="4" r:id="rId4"/>
    <sheet name="- 10 -" sheetId="5" r:id="rId5"/>
    <sheet name="- 11 -" sheetId="6" r:id="rId6"/>
    <sheet name="- 12 -" sheetId="7" r:id="rId7"/>
    <sheet name="- 13 -" sheetId="8" r:id="rId8"/>
    <sheet name="-14-" sheetId="9" r:id="rId9"/>
    <sheet name="- 15 -" sheetId="10" r:id="rId10"/>
    <sheet name="- 16 -" sheetId="11" r:id="rId11"/>
    <sheet name="- 17 -" sheetId="12" r:id="rId12"/>
    <sheet name="- 18 -" sheetId="13" r:id="rId13"/>
    <sheet name="- 19 -" sheetId="14" r:id="rId14"/>
    <sheet name="- 20 -" sheetId="15" r:id="rId15"/>
    <sheet name="- 21 -" sheetId="16" r:id="rId16"/>
    <sheet name="- 22 -" sheetId="17" r:id="rId17"/>
    <sheet name="- 23 -" sheetId="18" r:id="rId18"/>
    <sheet name="- 24 -" sheetId="19" r:id="rId19"/>
    <sheet name="- 25 -" sheetId="20" r:id="rId20"/>
    <sheet name="- 26 -" sheetId="21" r:id="rId21"/>
    <sheet name="- 27 -" sheetId="22" r:id="rId22"/>
    <sheet name="- 28 -" sheetId="23" r:id="rId23"/>
    <sheet name="- 29 -" sheetId="24" r:id="rId24"/>
    <sheet name="- 30 -" sheetId="25" r:id="rId25"/>
    <sheet name="9人口の推移 (3)" sheetId="26" state="hidden" r:id="rId26"/>
    <sheet name="12年齢各歳別男女別人口 (3)" sheetId="27" state="hidden" r:id="rId27"/>
    <sheet name="データー（グラフ1）" sheetId="28" state="hidden" r:id="rId28"/>
  </sheets>
  <externalReferences>
    <externalReference r:id="rId31"/>
  </externalReferences>
  <definedNames>
    <definedName name="Data" localSheetId="10">'- 16 -'!#REF!</definedName>
    <definedName name="Data" localSheetId="11">'- 17 -'!#REF!</definedName>
    <definedName name="Data" localSheetId="12">'- 18 -'!#REF!</definedName>
    <definedName name="Data" localSheetId="13">'- 19 -'!#REF!</definedName>
    <definedName name="Data" localSheetId="26">'12年齢各歳別男女別人口 (3)'!#REF!</definedName>
    <definedName name="Data">#REF!</definedName>
    <definedName name="DataEnd" localSheetId="10">'- 16 -'!#REF!</definedName>
    <definedName name="DataEnd" localSheetId="11">'- 17 -'!#REF!</definedName>
    <definedName name="DataEnd" localSheetId="12">'- 18 -'!#REF!</definedName>
    <definedName name="DataEnd" localSheetId="13">'- 19 -'!#REF!</definedName>
    <definedName name="DataEnd" localSheetId="3">#REF!</definedName>
    <definedName name="DataEnd" localSheetId="26">'12年齢各歳別男女別人口 (3)'!#REF!</definedName>
    <definedName name="DataEnd">#REF!</definedName>
    <definedName name="Hyousoku" localSheetId="10">'- 16 -'!#REF!</definedName>
    <definedName name="Hyousoku" localSheetId="11">'- 17 -'!#REF!</definedName>
    <definedName name="Hyousoku" localSheetId="12">'- 18 -'!#REF!</definedName>
    <definedName name="Hyousoku" localSheetId="13">'- 19 -'!#REF!</definedName>
    <definedName name="Hyousoku" localSheetId="26">'12年齢各歳別男女別人口 (3)'!#REF!</definedName>
    <definedName name="Hyousoku">#REF!</definedName>
    <definedName name="HyousokuArea" localSheetId="10">'- 16 -'!#REF!</definedName>
    <definedName name="HyousokuArea" localSheetId="11">'- 17 -'!#REF!</definedName>
    <definedName name="HyousokuArea" localSheetId="12">'- 18 -'!#REF!</definedName>
    <definedName name="HyousokuArea" localSheetId="13">'- 19 -'!#REF!</definedName>
    <definedName name="HyousokuArea" localSheetId="26">'12年齢各歳別男女別人口 (3)'!#REF!</definedName>
    <definedName name="HyousokuArea">#REF!</definedName>
    <definedName name="HyousokuEnd" localSheetId="10">'- 16 -'!#REF!</definedName>
    <definedName name="HyousokuEnd" localSheetId="11">'- 17 -'!#REF!</definedName>
    <definedName name="HyousokuEnd" localSheetId="12">'- 18 -'!#REF!</definedName>
    <definedName name="HyousokuEnd" localSheetId="13">'- 19 -'!#REF!</definedName>
    <definedName name="HyousokuEnd" localSheetId="3">#REF!</definedName>
    <definedName name="HyousokuEnd" localSheetId="26">'12年齢各歳別男女別人口 (3)'!#REF!</definedName>
    <definedName name="HyousokuEnd">#REF!</definedName>
    <definedName name="Hyoutou" localSheetId="10">'- 16 -'!#REF!</definedName>
    <definedName name="Hyoutou" localSheetId="11">'- 17 -'!#REF!</definedName>
    <definedName name="Hyoutou" localSheetId="12">'- 18 -'!#REF!</definedName>
    <definedName name="Hyoutou" localSheetId="13">'- 19 -'!#REF!</definedName>
    <definedName name="Hyoutou" localSheetId="26">'12年齢各歳別男女別人口 (3)'!#REF!</definedName>
    <definedName name="Hyoutou">#REF!</definedName>
    <definedName name="_xlnm.Print_Area" localSheetId="4">'- 10 -'!$A$1:$K$55</definedName>
    <definedName name="_xlnm.Print_Area" localSheetId="5">'- 11 -'!$A$1:$K$60</definedName>
    <definedName name="_xlnm.Print_Area" localSheetId="6">'- 12 -'!$A$1:$K$58</definedName>
    <definedName name="_xlnm.Print_Area" localSheetId="7">'- 13 -'!$A$1:$K$56</definedName>
    <definedName name="_xlnm.Print_Area" localSheetId="9">'- 15 -'!$A$1:$J$46</definedName>
    <definedName name="_xlnm.Print_Area" localSheetId="10">'- 16 -'!$A$1:$L$49</definedName>
    <definedName name="_xlnm.Print_Area" localSheetId="11">'- 17 -'!$A$1:$L$50</definedName>
    <definedName name="_xlnm.Print_Area" localSheetId="12">'- 18 -'!$A$1:$H$51</definedName>
    <definedName name="_xlnm.Print_Area" localSheetId="13">'- 19 -'!$A$1:$H$52</definedName>
    <definedName name="_xlnm.Print_Area" localSheetId="14">'- 20 -'!$A$1:$K$43</definedName>
    <definedName name="_xlnm.Print_Area" localSheetId="15">'- 21 -'!$A$1:$K$34</definedName>
    <definedName name="_xlnm.Print_Area" localSheetId="16">'- 22 -'!$A$1:$G$30</definedName>
    <definedName name="_xlnm.Print_Area" localSheetId="17">'- 23 -'!$A$1:$P$45</definedName>
    <definedName name="_xlnm.Print_Area" localSheetId="18">'- 24 -'!$A$1:$O$54</definedName>
    <definedName name="_xlnm.Print_Area" localSheetId="19">'- 25 -'!$A$1:$M$53</definedName>
    <definedName name="_xlnm.Print_Area" localSheetId="20">'- 26 -'!$A$1:$O$54</definedName>
    <definedName name="_xlnm.Print_Area" localSheetId="21">'- 27 -'!$A$1:$M$53</definedName>
    <definedName name="_xlnm.Print_Area" localSheetId="22">'- 28 -'!$A$1:$O$47</definedName>
    <definedName name="_xlnm.Print_Area" localSheetId="23">'- 29 -'!$A$1:$M$50</definedName>
    <definedName name="_xlnm.Print_Area" localSheetId="24">'- 30 -'!$A$1:$L$23</definedName>
    <definedName name="_xlnm.Print_Area" localSheetId="1">'- 7 -'!$A$1:$G$51</definedName>
    <definedName name="_xlnm.Print_Area" localSheetId="2">'- 8 -'!$A$1:$G$57</definedName>
    <definedName name="_xlnm.Print_Area" localSheetId="3">'- 9 -'!$A$1:$L$58</definedName>
    <definedName name="_xlnm.Print_Area" localSheetId="8">'-14-'!$A$1:$J$50</definedName>
    <definedName name="_xlnm.Print_Titles" localSheetId="9">'- 15 -'!$2:$3</definedName>
    <definedName name="_xlnm.Print_Titles" localSheetId="10">'- 16 -'!$2:$2</definedName>
    <definedName name="_xlnm.Print_Titles" localSheetId="11">'- 17 -'!$2:$2</definedName>
    <definedName name="_xlnm.Print_Titles" localSheetId="12">'- 18 -'!$3:$4</definedName>
    <definedName name="_xlnm.Print_Titles" localSheetId="13">'- 19 -'!$3:$4</definedName>
    <definedName name="_xlnm.Print_Titles" localSheetId="18">'- 24 -'!$A:$B,'- 24 -'!$1:$4</definedName>
    <definedName name="_xlnm.Print_Titles" localSheetId="20">'- 26 -'!$A:$B,'- 26 -'!$1:$4</definedName>
    <definedName name="_xlnm.Print_Titles" localSheetId="22">'- 28 -'!$A:$B,'- 28 -'!$1:$4</definedName>
    <definedName name="_xlnm.Print_Titles" localSheetId="8">'-14-'!$1:$3</definedName>
    <definedName name="Rangai0" localSheetId="10">'- 16 -'!#REF!</definedName>
    <definedName name="Rangai0" localSheetId="11">'- 17 -'!#REF!</definedName>
    <definedName name="Rangai0" localSheetId="12">'- 18 -'!#REF!</definedName>
    <definedName name="Rangai0" localSheetId="13">'- 19 -'!#REF!</definedName>
    <definedName name="Rangai0" localSheetId="26">'12年齢各歳別男女別人口 (3)'!#REF!</definedName>
    <definedName name="Rangai0">#REF!</definedName>
    <definedName name="Title" localSheetId="10">'- 16 -'!#REF!</definedName>
    <definedName name="Title" localSheetId="11">'- 17 -'!#REF!</definedName>
    <definedName name="Title" localSheetId="12">'- 18 -'!#REF!</definedName>
    <definedName name="Title" localSheetId="13">'- 19 -'!#REF!</definedName>
    <definedName name="Title" localSheetId="26">'12年齢各歳別男女別人口 (3)'!#REF!</definedName>
    <definedName name="Title">#REF!</definedName>
    <definedName name="TitleEnglish" localSheetId="10">'- 16 -'!#REF!</definedName>
    <definedName name="TitleEnglish" localSheetId="11">'- 17 -'!#REF!</definedName>
    <definedName name="TitleEnglish" localSheetId="12">'- 18 -'!#REF!</definedName>
    <definedName name="TitleEnglish" localSheetId="13">'- 19 -'!#REF!</definedName>
    <definedName name="TitleEnglish" localSheetId="26">'12年齢各歳別男女別人口 (3)'!#REF!</definedName>
    <definedName name="TitleEnglish">#REF!</definedName>
  </definedNames>
  <calcPr fullCalcOnLoad="1"/>
</workbook>
</file>

<file path=xl/comments27.xml><?xml version="1.0" encoding="utf-8"?>
<comments xmlns="http://schemas.openxmlformats.org/spreadsheetml/2006/main">
  <authors>
    <author>茅ヶ崎市情報推進課</author>
  </authors>
  <commentList>
    <comment ref="K39" authorId="0">
      <text>
        <r>
          <rPr>
            <b/>
            <sz val="18"/>
            <rFont val="ＭＳ Ｐゴシック"/>
            <family val="3"/>
          </rPr>
          <t>県のHP→人口→神奈川県年齢別人口統計調査→統計表→市区町村別男女別人口→横須賀～綾瀬→茅ヶ崎を形式を選択して貼付（値）
全て連動して変化する。</t>
        </r>
      </text>
    </comment>
  </commentList>
</comments>
</file>

<file path=xl/sharedStrings.xml><?xml version="1.0" encoding="utf-8"?>
<sst xmlns="http://schemas.openxmlformats.org/spreadsheetml/2006/main" count="1700" uniqueCount="1058">
  <si>
    <t>　　 61年</t>
  </si>
  <si>
    <t>　　 20年</t>
  </si>
  <si>
    <t>　　 26年</t>
  </si>
  <si>
    <t>　　 27年</t>
  </si>
  <si>
    <t>　　 28年</t>
  </si>
  <si>
    <t>　　 29年</t>
  </si>
  <si>
    <t>　　 31年</t>
  </si>
  <si>
    <t>　　 32年</t>
  </si>
  <si>
    <t>　　 33年</t>
  </si>
  <si>
    <t>　　 34年</t>
  </si>
  <si>
    <t>　　 36年</t>
  </si>
  <si>
    <t>　　 37年</t>
  </si>
  <si>
    <t>　　 38年</t>
  </si>
  <si>
    <t>　　 39年</t>
  </si>
  <si>
    <t>　　 41年</t>
  </si>
  <si>
    <t>　　 42年</t>
  </si>
  <si>
    <t>　　 43年</t>
  </si>
  <si>
    <t>　　 44年</t>
  </si>
  <si>
    <t>　　 46年</t>
  </si>
  <si>
    <t>　　 47年</t>
  </si>
  <si>
    <t>　　 48年</t>
  </si>
  <si>
    <t>　　 49年</t>
  </si>
  <si>
    <t>　　 51年</t>
  </si>
  <si>
    <t>　　 52年</t>
  </si>
  <si>
    <t>　　 53年</t>
  </si>
  <si>
    <t>　　 54年</t>
  </si>
  <si>
    <t>　　 56年</t>
  </si>
  <si>
    <t>　　 57年</t>
  </si>
  <si>
    <t>　　 58年</t>
  </si>
  <si>
    <t>　　 59年</t>
  </si>
  <si>
    <t>男</t>
  </si>
  <si>
    <t>女</t>
  </si>
  <si>
    <t>11月１日現在人口調査</t>
  </si>
  <si>
    <t>につき男</t>
  </si>
  <si>
    <t>女100人</t>
  </si>
  <si>
    <t>　　 62年</t>
  </si>
  <si>
    <t>　　 63年</t>
  </si>
  <si>
    <t>　　 ３年</t>
  </si>
  <si>
    <t>　　 ４年</t>
  </si>
  <si>
    <t>　　 ５年</t>
  </si>
  <si>
    <t>　　 ６年</t>
  </si>
  <si>
    <t>　　 ８年</t>
  </si>
  <si>
    <t>　　 ９年</t>
  </si>
  <si>
    <t>２月</t>
  </si>
  <si>
    <t>３月</t>
  </si>
  <si>
    <t>４月</t>
  </si>
  <si>
    <t>５月</t>
  </si>
  <si>
    <t>７月</t>
  </si>
  <si>
    <t>８月</t>
  </si>
  <si>
    <t>９月</t>
  </si>
  <si>
    <t>総　 数</t>
  </si>
  <si>
    <t>世 帯 数</t>
  </si>
  <si>
    <t>人　　          　　口</t>
  </si>
  <si>
    <t>備               考</t>
  </si>
  <si>
    <t>増　　　　　減</t>
  </si>
  <si>
    <t>総　　数</t>
  </si>
  <si>
    <t>男</t>
  </si>
  <si>
    <t>女</t>
  </si>
  <si>
    <t>月平均</t>
  </si>
  <si>
    <t>増　　　　減</t>
  </si>
  <si>
    <t>出　　　　生</t>
  </si>
  <si>
    <t>死　　　　亡</t>
  </si>
  <si>
    <t>総　数</t>
  </si>
  <si>
    <t>世 帯 数</t>
  </si>
  <si>
    <t>人　　          　　口</t>
  </si>
  <si>
    <t>女100人</t>
  </si>
  <si>
    <t>総　 数</t>
  </si>
  <si>
    <t>につき男</t>
  </si>
  <si>
    <t>国勢調査人口</t>
  </si>
  <si>
    <t>備                考</t>
  </si>
  <si>
    <t>　　 10年</t>
  </si>
  <si>
    <t>　　 15年</t>
  </si>
  <si>
    <t>国勢調査人口(市制施行)</t>
  </si>
  <si>
    <t>　　 25年</t>
  </si>
  <si>
    <t>　　 30年</t>
  </si>
  <si>
    <t>　　 35年</t>
  </si>
  <si>
    <t>　　 40年</t>
  </si>
  <si>
    <t>　　 45年</t>
  </si>
  <si>
    <t>　　 50年</t>
  </si>
  <si>
    <t>　　 ２年</t>
  </si>
  <si>
    <t>　　 ７年</t>
  </si>
  <si>
    <t>出生</t>
  </si>
  <si>
    <t>婚姻</t>
  </si>
  <si>
    <t>離婚</t>
  </si>
  <si>
    <t>死亡</t>
  </si>
  <si>
    <t>転籍</t>
  </si>
  <si>
    <t>その他</t>
  </si>
  <si>
    <t>総数</t>
  </si>
  <si>
    <t>男</t>
  </si>
  <si>
    <t>女</t>
  </si>
  <si>
    <t xml:space="preserve">　　　0    </t>
  </si>
  <si>
    <t xml:space="preserve">　　　40    </t>
  </si>
  <si>
    <t xml:space="preserve">　　　1    </t>
  </si>
  <si>
    <t xml:space="preserve">　　　41    </t>
  </si>
  <si>
    <t xml:space="preserve">　　　2    </t>
  </si>
  <si>
    <t xml:space="preserve">　　　42    </t>
  </si>
  <si>
    <t xml:space="preserve">　　　3    </t>
  </si>
  <si>
    <t xml:space="preserve">　　　43    </t>
  </si>
  <si>
    <t xml:space="preserve">　　　4    </t>
  </si>
  <si>
    <t xml:space="preserve">　　　44    </t>
  </si>
  <si>
    <t xml:space="preserve">　　　5    </t>
  </si>
  <si>
    <t xml:space="preserve">　　　45    </t>
  </si>
  <si>
    <t xml:space="preserve">　　　6    </t>
  </si>
  <si>
    <t xml:space="preserve">　　　46    </t>
  </si>
  <si>
    <t xml:space="preserve">　　　7    </t>
  </si>
  <si>
    <t xml:space="preserve">　　　47    </t>
  </si>
  <si>
    <t xml:space="preserve">　　　8    </t>
  </si>
  <si>
    <t xml:space="preserve">　　　48    </t>
  </si>
  <si>
    <t xml:space="preserve">　　　9    </t>
  </si>
  <si>
    <t xml:space="preserve">　　　49    </t>
  </si>
  <si>
    <t xml:space="preserve">　　　10    </t>
  </si>
  <si>
    <t xml:space="preserve">　　　50    </t>
  </si>
  <si>
    <t xml:space="preserve">　　　11    </t>
  </si>
  <si>
    <t xml:space="preserve">　　　51    </t>
  </si>
  <si>
    <t xml:space="preserve">　　　12    </t>
  </si>
  <si>
    <t xml:space="preserve">　　　52    </t>
  </si>
  <si>
    <t xml:space="preserve">　　　13    </t>
  </si>
  <si>
    <t xml:space="preserve">　　　53    </t>
  </si>
  <si>
    <t xml:space="preserve">　　　14    </t>
  </si>
  <si>
    <t xml:space="preserve">　　　54    </t>
  </si>
  <si>
    <t xml:space="preserve">　　　15    </t>
  </si>
  <si>
    <t xml:space="preserve">　　　55    </t>
  </si>
  <si>
    <t xml:space="preserve">　　　16    </t>
  </si>
  <si>
    <t xml:space="preserve">　　　56    </t>
  </si>
  <si>
    <t xml:space="preserve">　　　17    </t>
  </si>
  <si>
    <t xml:space="preserve">　　　57    </t>
  </si>
  <si>
    <t xml:space="preserve">　　　18    </t>
  </si>
  <si>
    <t xml:space="preserve">　　　58    </t>
  </si>
  <si>
    <t xml:space="preserve">　　　19    </t>
  </si>
  <si>
    <t xml:space="preserve">　　　59    </t>
  </si>
  <si>
    <t xml:space="preserve">　　　20    </t>
  </si>
  <si>
    <t xml:space="preserve">　　　60    </t>
  </si>
  <si>
    <t xml:space="preserve">　　　21    </t>
  </si>
  <si>
    <t xml:space="preserve">　　　61    </t>
  </si>
  <si>
    <t xml:space="preserve">　　　22    </t>
  </si>
  <si>
    <t xml:space="preserve">　　　62    </t>
  </si>
  <si>
    <t xml:space="preserve">　　　23    </t>
  </si>
  <si>
    <t xml:space="preserve">　　　63    </t>
  </si>
  <si>
    <t xml:space="preserve">　　　24    </t>
  </si>
  <si>
    <t xml:space="preserve">　　　64    </t>
  </si>
  <si>
    <t xml:space="preserve">　　　25    </t>
  </si>
  <si>
    <t xml:space="preserve">　　　65    </t>
  </si>
  <si>
    <t xml:space="preserve">　　　26    </t>
  </si>
  <si>
    <t xml:space="preserve">　　　66    </t>
  </si>
  <si>
    <t xml:space="preserve">　　　27    </t>
  </si>
  <si>
    <t xml:space="preserve">　　　67    </t>
  </si>
  <si>
    <t xml:space="preserve">　　　28    </t>
  </si>
  <si>
    <t xml:space="preserve">　　　68    </t>
  </si>
  <si>
    <t xml:space="preserve">　　　29    </t>
  </si>
  <si>
    <t xml:space="preserve">　　　69    </t>
  </si>
  <si>
    <t xml:space="preserve">　　　30    </t>
  </si>
  <si>
    <t xml:space="preserve">　　　70    </t>
  </si>
  <si>
    <t xml:space="preserve">　　　31    </t>
  </si>
  <si>
    <t xml:space="preserve">　　　71    </t>
  </si>
  <si>
    <t xml:space="preserve">　　　32    </t>
  </si>
  <si>
    <t xml:space="preserve">　　　72    </t>
  </si>
  <si>
    <t xml:space="preserve">　　　33    </t>
  </si>
  <si>
    <t xml:space="preserve">　　　73    </t>
  </si>
  <si>
    <t xml:space="preserve">　　　34    </t>
  </si>
  <si>
    <t xml:space="preserve">　　　74    </t>
  </si>
  <si>
    <t xml:space="preserve">　　　35    </t>
  </si>
  <si>
    <t xml:space="preserve">　　　75    </t>
  </si>
  <si>
    <t xml:space="preserve">　　　36    </t>
  </si>
  <si>
    <t xml:space="preserve">　　　76    </t>
  </si>
  <si>
    <t xml:space="preserve">　　　37    </t>
  </si>
  <si>
    <t xml:space="preserve">　　　77    </t>
  </si>
  <si>
    <t xml:space="preserve">　　　38    </t>
  </si>
  <si>
    <t xml:space="preserve">　　　78    </t>
  </si>
  <si>
    <t xml:space="preserve">　　　39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</si>
  <si>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</si>
  <si>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</si>
  <si>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</si>
  <si>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</si>
  <si>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</si>
  <si>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</si>
  <si>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</si>
  <si>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</si>
  <si>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</si>
  <si>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</si>
  <si>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</si>
  <si>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</si>
  <si>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</si>
  <si>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</si>
  <si>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</si>
  <si>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</si>
  <si>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</si>
  <si>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</si>
  <si>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</si>
  <si>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</si>
  <si>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</si>
  <si>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年齢（各歳）</t>
  </si>
  <si>
    <t>総数</t>
  </si>
  <si>
    <t>茅ヶ崎</t>
  </si>
  <si>
    <t>東海岸北　五丁目</t>
  </si>
  <si>
    <t>香川</t>
  </si>
  <si>
    <t>松浪　一丁目</t>
  </si>
  <si>
    <t>茅ヶ崎　一丁目</t>
  </si>
  <si>
    <t>東海岸南　一丁目</t>
  </si>
  <si>
    <t>松風台</t>
  </si>
  <si>
    <t>松浪　二丁目</t>
  </si>
  <si>
    <t>茅ヶ崎　二丁目</t>
  </si>
  <si>
    <t>東海岸南　二丁目</t>
  </si>
  <si>
    <t>甘沼</t>
  </si>
  <si>
    <t>常盤町</t>
  </si>
  <si>
    <t>茅ヶ崎　三丁目</t>
  </si>
  <si>
    <t>東海岸南　三丁目</t>
  </si>
  <si>
    <t>赤羽根</t>
  </si>
  <si>
    <t>富士見町</t>
  </si>
  <si>
    <t>本村　一丁目</t>
  </si>
  <si>
    <t>東海岸南　四丁目</t>
  </si>
  <si>
    <t>高田　一丁目</t>
  </si>
  <si>
    <t>平和町</t>
  </si>
  <si>
    <t>本村　二丁目</t>
  </si>
  <si>
    <t>東海岸南　五丁目</t>
  </si>
  <si>
    <t>高田　二丁目</t>
  </si>
  <si>
    <t>松が丘　一丁目</t>
  </si>
  <si>
    <t>本村　三丁目</t>
  </si>
  <si>
    <t>東海岸南　六丁目</t>
  </si>
  <si>
    <t>高田　三丁目</t>
  </si>
  <si>
    <t>松が丘　二丁目</t>
  </si>
  <si>
    <t>本村　四丁目</t>
  </si>
  <si>
    <t>茅ヶ崎地区計</t>
  </si>
  <si>
    <t>高田　四丁目</t>
  </si>
  <si>
    <t>菱沼海岸</t>
  </si>
  <si>
    <t>本村　五丁目</t>
  </si>
  <si>
    <t>高田　五丁目</t>
  </si>
  <si>
    <t>白浜町</t>
  </si>
  <si>
    <t>元町</t>
  </si>
  <si>
    <t>室田　一丁目</t>
  </si>
  <si>
    <t>浜須賀</t>
  </si>
  <si>
    <t>若松町</t>
  </si>
  <si>
    <t>萩園</t>
  </si>
  <si>
    <t>室田　二丁目</t>
  </si>
  <si>
    <t>緑が浜</t>
  </si>
  <si>
    <t>幸町</t>
  </si>
  <si>
    <t>平太夫新田</t>
  </si>
  <si>
    <t>室田　三丁目</t>
  </si>
  <si>
    <t>汐見台</t>
  </si>
  <si>
    <t>新栄町</t>
  </si>
  <si>
    <t>西久保</t>
  </si>
  <si>
    <t>小和田　一丁目</t>
  </si>
  <si>
    <t>松林地区計</t>
  </si>
  <si>
    <t>十間坂　一丁目</t>
  </si>
  <si>
    <t>円蔵</t>
  </si>
  <si>
    <t>小和田　二丁目</t>
  </si>
  <si>
    <t>十間坂　二丁目</t>
  </si>
  <si>
    <t>円蔵　一丁目</t>
  </si>
  <si>
    <t>小和田　三丁目</t>
  </si>
  <si>
    <t>十間坂　三丁目</t>
  </si>
  <si>
    <t>円蔵　二丁目</t>
  </si>
  <si>
    <t>菱沼　一丁目</t>
  </si>
  <si>
    <t>行谷</t>
  </si>
  <si>
    <t>共恵　一丁目</t>
  </si>
  <si>
    <t>鶴が台</t>
  </si>
  <si>
    <t>菱沼　二丁目</t>
  </si>
  <si>
    <t>芹沢</t>
  </si>
  <si>
    <t>共恵　二丁目</t>
  </si>
  <si>
    <t>矢畑</t>
  </si>
  <si>
    <t>菱沼　三丁目</t>
  </si>
  <si>
    <t>堤</t>
  </si>
  <si>
    <t>南湖　一丁目</t>
  </si>
  <si>
    <t>浜之郷</t>
  </si>
  <si>
    <t>松林　一丁目</t>
  </si>
  <si>
    <t>下寺尾</t>
  </si>
  <si>
    <t>南湖　二丁目</t>
  </si>
  <si>
    <t>下町屋　一丁目</t>
  </si>
  <si>
    <t>松林　二丁目</t>
  </si>
  <si>
    <t>小出地区計</t>
  </si>
  <si>
    <t>南湖　三丁目</t>
  </si>
  <si>
    <t>下町屋　二丁目</t>
  </si>
  <si>
    <t>松林　三丁目</t>
  </si>
  <si>
    <t>南湖　四丁目</t>
  </si>
  <si>
    <t>下町屋　三丁目</t>
  </si>
  <si>
    <t>小桜町</t>
  </si>
  <si>
    <t>南湖　五丁目</t>
  </si>
  <si>
    <t>今宿</t>
  </si>
  <si>
    <t>代官町</t>
  </si>
  <si>
    <t>南湖　六丁目</t>
  </si>
  <si>
    <t>中島</t>
  </si>
  <si>
    <t>本宿町</t>
  </si>
  <si>
    <t>南湖　七丁目</t>
  </si>
  <si>
    <t>松尾</t>
  </si>
  <si>
    <t>赤松町</t>
  </si>
  <si>
    <t>中海岸　一丁目</t>
  </si>
  <si>
    <t>柳島　一丁目</t>
  </si>
  <si>
    <t>浜竹　一丁目</t>
  </si>
  <si>
    <t>中海岸　二丁目</t>
  </si>
  <si>
    <t>柳島　二丁目</t>
  </si>
  <si>
    <t>浜竹　二丁目</t>
  </si>
  <si>
    <t>中海岸　三丁目</t>
  </si>
  <si>
    <t>柳島</t>
  </si>
  <si>
    <t>浜竹　三丁目</t>
  </si>
  <si>
    <t>中海岸　四丁目</t>
  </si>
  <si>
    <t>柳島海岸</t>
  </si>
  <si>
    <t>浜竹　四丁目</t>
  </si>
  <si>
    <t>東海岸北　一丁目</t>
  </si>
  <si>
    <t>浜     見     平</t>
  </si>
  <si>
    <t>出口町</t>
  </si>
  <si>
    <t>東海岸北　二丁目</t>
  </si>
  <si>
    <t>鶴嶺地区計</t>
  </si>
  <si>
    <t>ひばりが丘</t>
  </si>
  <si>
    <t>東海岸北　三丁目</t>
  </si>
  <si>
    <t>旭が丘</t>
  </si>
  <si>
    <t>東海岸北　四丁目</t>
  </si>
  <si>
    <t>美住町</t>
  </si>
  <si>
    <t>人口</t>
  </si>
  <si>
    <t>０～１４歳</t>
  </si>
  <si>
    <t>１５～６４歳</t>
  </si>
  <si>
    <t>６５歳以上</t>
  </si>
  <si>
    <t>男</t>
  </si>
  <si>
    <t>女</t>
  </si>
  <si>
    <t>区分</t>
  </si>
  <si>
    <t>計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</si>
  <si>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</si>
  <si>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</si>
  <si>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</si>
  <si>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</si>
  <si>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</si>
  <si>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</si>
  <si>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>不詳</t>
  </si>
  <si>
    <t>率</t>
  </si>
  <si>
    <t>平成２年</t>
  </si>
  <si>
    <t>平成７年</t>
  </si>
  <si>
    <t>区分</t>
  </si>
  <si>
    <t>人口</t>
  </si>
  <si>
    <t>世帯数</t>
  </si>
  <si>
    <t>年月</t>
  </si>
  <si>
    <t>本籍数</t>
  </si>
  <si>
    <t>本籍</t>
  </si>
  <si>
    <t>住民登録</t>
  </si>
  <si>
    <t>60～64</t>
  </si>
  <si>
    <t>90～94</t>
  </si>
  <si>
    <t xml:space="preserve">65～69    </t>
  </si>
  <si>
    <t>95～99</t>
  </si>
  <si>
    <t>70～74</t>
  </si>
  <si>
    <t>100 歳以上</t>
  </si>
  <si>
    <t>不詳</t>
  </si>
  <si>
    <t>　　 11年</t>
  </si>
  <si>
    <t>○３区分別人口</t>
  </si>
  <si>
    <t>世帯数</t>
  </si>
  <si>
    <t>計</t>
  </si>
  <si>
    <t>自然増減</t>
  </si>
  <si>
    <t>社会増減</t>
  </si>
  <si>
    <t>神奈川県合計</t>
  </si>
  <si>
    <t>横浜市</t>
  </si>
  <si>
    <t>鶴見区</t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</si>
  <si>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</si>
  <si>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</si>
  <si>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</si>
  <si>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</si>
  <si>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</si>
  <si>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</si>
  <si>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</si>
  <si>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</si>
  <si>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</si>
  <si>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</si>
  <si>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</si>
  <si>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</si>
  <si>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</si>
  <si>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</si>
  <si>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</si>
  <si>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</si>
  <si>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</si>
  <si>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</si>
  <si>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</si>
  <si>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</si>
  <si>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</si>
  <si>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</si>
  <si>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</si>
  <si>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</si>
  <si>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横須賀市</t>
  </si>
  <si>
    <t>平塚市</t>
  </si>
  <si>
    <t>鎌倉市</t>
  </si>
  <si>
    <t>藤沢市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</si>
  <si>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</si>
  <si>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</si>
  <si>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</si>
  <si>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</si>
  <si>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</si>
  <si>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</si>
  <si>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</si>
  <si>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</si>
  <si>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</si>
  <si>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</si>
  <si>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</si>
  <si>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</si>
  <si>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</si>
  <si>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</si>
  <si>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</si>
  <si>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</si>
  <si>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</si>
  <si>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</si>
  <si>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</si>
  <si>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</si>
  <si>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</si>
  <si>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</si>
  <si>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</si>
  <si>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</si>
  <si>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</si>
  <si>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</si>
  <si>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６月</t>
  </si>
  <si>
    <t>１１月</t>
  </si>
  <si>
    <t>１２月</t>
  </si>
  <si>
    <t>（１）世帯数の推移</t>
  </si>
  <si>
    <t>（各月１日現在）</t>
  </si>
  <si>
    <t>１月</t>
  </si>
  <si>
    <t>（２）人口の推移</t>
  </si>
  <si>
    <t>計</t>
  </si>
  <si>
    <t>男性</t>
  </si>
  <si>
    <t>女性</t>
  </si>
  <si>
    <t>２月</t>
  </si>
  <si>
    <t>３月</t>
  </si>
  <si>
    <t>町丁・字名</t>
  </si>
  <si>
    <t>世帯数</t>
  </si>
  <si>
    <t>合計</t>
  </si>
  <si>
    <t>　　 13年</t>
  </si>
  <si>
    <t>　　 14年</t>
  </si>
  <si>
    <t>　　 12年</t>
  </si>
  <si>
    <t>合計
特殊
出生率</t>
  </si>
  <si>
    <t>区分</t>
  </si>
  <si>
    <t>（率：人口千人に対する率）</t>
  </si>
  <si>
    <t>　　 15年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</si>
  <si>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</si>
  <si>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</si>
  <si>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</si>
  <si>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</si>
  <si>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</si>
  <si>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</si>
  <si>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</si>
  <si>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15～19</t>
  </si>
  <si>
    <t>20～24</t>
  </si>
  <si>
    <t>25～29</t>
  </si>
  <si>
    <t>30～34</t>
  </si>
  <si>
    <t>35～39</t>
  </si>
  <si>
    <t>40～44</t>
  </si>
  <si>
    <t>茅ヶ崎１丁目</t>
  </si>
  <si>
    <t>茅ヶ崎２丁目</t>
  </si>
  <si>
    <t>茅ヶ崎３丁目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</si>
  <si>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</si>
  <si>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</si>
  <si>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</si>
  <si>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</si>
  <si>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</si>
  <si>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</si>
  <si>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</si>
  <si>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</si>
  <si>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</si>
  <si>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</si>
  <si>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</si>
  <si>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</si>
  <si>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</si>
  <si>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</si>
  <si>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</si>
  <si>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</si>
  <si>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</si>
  <si>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</si>
  <si>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</si>
  <si>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</si>
  <si>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</si>
  <si>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</si>
  <si>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</si>
  <si>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</si>
  <si>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</si>
  <si>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</si>
  <si>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</si>
  <si>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</si>
  <si>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</si>
  <si>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</si>
  <si>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</si>
  <si>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円蔵１丁目</t>
  </si>
  <si>
    <t>円蔵２丁目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</si>
  <si>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</si>
  <si>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</si>
  <si>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</si>
  <si>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</si>
  <si>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</si>
  <si>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</si>
  <si>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</si>
  <si>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</si>
  <si>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</si>
  <si>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計</t>
  </si>
  <si>
    <t>90～94</t>
  </si>
  <si>
    <t>95～99</t>
  </si>
  <si>
    <t>100～104</t>
  </si>
  <si>
    <t>105～</t>
  </si>
  <si>
    <t>0～14</t>
  </si>
  <si>
    <t>15～64</t>
  </si>
  <si>
    <t>下町屋１丁目</t>
  </si>
  <si>
    <t>下町屋２丁目</t>
  </si>
  <si>
    <t>下町屋３丁目</t>
  </si>
  <si>
    <t>柳島１丁目</t>
  </si>
  <si>
    <t>柳島２丁目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</si>
  <si>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</si>
  <si>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</si>
  <si>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</si>
  <si>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</si>
  <si>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</si>
  <si>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</si>
  <si>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</si>
  <si>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</si>
  <si>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</si>
  <si>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</si>
  <si>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</si>
  <si>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</si>
  <si>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</si>
  <si>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</si>
  <si>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</si>
  <si>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松林１丁目</t>
  </si>
  <si>
    <t>松林２丁目</t>
  </si>
  <si>
    <t>松林３丁目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</si>
  <si>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</si>
  <si>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</si>
  <si>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</si>
  <si>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</si>
  <si>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</si>
  <si>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</si>
  <si>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</si>
  <si>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</si>
  <si>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</si>
  <si>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</si>
  <si>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</si>
  <si>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</si>
  <si>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</si>
  <si>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</si>
  <si>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浜見平</t>
  </si>
  <si>
    <t>年齢別（５歳階級）</t>
  </si>
  <si>
    <t>０～４</t>
  </si>
  <si>
    <t>５～９</t>
  </si>
  <si>
    <t>10～14</t>
  </si>
  <si>
    <t>年齢（３区分）</t>
  </si>
  <si>
    <t>年</t>
  </si>
  <si>
    <t>0～4</t>
  </si>
  <si>
    <t xml:space="preserve">10～14    </t>
  </si>
  <si>
    <t xml:space="preserve">40～44 </t>
  </si>
  <si>
    <t xml:space="preserve">15～19    </t>
  </si>
  <si>
    <t xml:space="preserve">65～69    </t>
  </si>
  <si>
    <t>100 歳以上</t>
  </si>
  <si>
    <t>区分</t>
  </si>
  <si>
    <t>件数</t>
  </si>
  <si>
    <t>手数料（円）</t>
  </si>
  <si>
    <t>戸籍謄・抄本等</t>
  </si>
  <si>
    <t>住民票の写し等</t>
  </si>
  <si>
    <t>印鑑登録証明書</t>
  </si>
  <si>
    <t>転出証明書</t>
  </si>
  <si>
    <t>諸証明等</t>
  </si>
  <si>
    <t>合  計</t>
  </si>
  <si>
    <t>【茅ヶ崎地区】</t>
  </si>
  <si>
    <t>【鶴嶺地区】</t>
  </si>
  <si>
    <t>65歳以上</t>
  </si>
  <si>
    <t>5～9</t>
  </si>
  <si>
    <t>　　 16年</t>
  </si>
  <si>
    <t>香川　一丁目</t>
  </si>
  <si>
    <t>香川　二丁目</t>
  </si>
  <si>
    <t>香川　三丁目</t>
  </si>
  <si>
    <t>香川　四丁目</t>
  </si>
  <si>
    <t>香川　五丁目</t>
  </si>
  <si>
    <t>香川　六丁目</t>
  </si>
  <si>
    <t>香川　七丁目</t>
  </si>
  <si>
    <t xml:space="preserve">15～19    </t>
  </si>
  <si>
    <t>45～49</t>
  </si>
  <si>
    <t>20～24</t>
  </si>
  <si>
    <t>50～54</t>
  </si>
  <si>
    <t>25～29</t>
  </si>
  <si>
    <t>55～59</t>
  </si>
  <si>
    <t>0～4</t>
  </si>
  <si>
    <t xml:space="preserve">5～9    </t>
  </si>
  <si>
    <t xml:space="preserve">10～14    </t>
  </si>
  <si>
    <t xml:space="preserve">15～19    </t>
  </si>
  <si>
    <t>45～49</t>
  </si>
  <si>
    <t>20～24</t>
  </si>
  <si>
    <t>50～54</t>
  </si>
  <si>
    <t>25～29</t>
  </si>
  <si>
    <t>75～79</t>
  </si>
  <si>
    <t>80～84</t>
  </si>
  <si>
    <t>85～89</t>
  </si>
  <si>
    <t>増加人口</t>
  </si>
  <si>
    <t>対前年増加率(%)</t>
  </si>
  <si>
    <t>差増</t>
  </si>
  <si>
    <t>（３）　社会増減</t>
  </si>
  <si>
    <t>２１　住民基本台帳　町丁・字別、年齢（５歳階級）別人口</t>
  </si>
  <si>
    <t>２１　住民基本台帳　町丁・字別、年齢（５歳階級）別人口（つづき）</t>
  </si>
  <si>
    <t>17年</t>
  </si>
  <si>
    <t>転　入　・　そ　の　他　増</t>
  </si>
  <si>
    <t>転　出　・　そ　の　他　減</t>
  </si>
  <si>
    <t>転入・他</t>
  </si>
  <si>
    <t>転出・他</t>
  </si>
  <si>
    <t>１１　自然増減及び社会増減</t>
  </si>
  <si>
    <t>１７　本籍及び住民基本台帳人口</t>
  </si>
  <si>
    <t>１８　戸籍届出件数</t>
  </si>
  <si>
    <t>１９　出生率・死亡率及び婚姻率・離婚率</t>
  </si>
  <si>
    <t>１６　県内市区町村別人口と世帯数</t>
  </si>
  <si>
    <t>18年</t>
  </si>
  <si>
    <t>１３　町丁・字別・男女別人口と世帯数</t>
  </si>
  <si>
    <t>みずき一丁目</t>
  </si>
  <si>
    <t>みずき二丁目</t>
  </si>
  <si>
    <t>みずき三丁目</t>
  </si>
  <si>
    <t>○３区分別構成比（％）</t>
  </si>
  <si>
    <t>みずき１丁目</t>
  </si>
  <si>
    <t>みずき２丁目</t>
  </si>
  <si>
    <t>みずき３丁目</t>
  </si>
  <si>
    <t>みずき４丁目</t>
  </si>
  <si>
    <t>【　浜見平地区　】</t>
  </si>
  <si>
    <t>【　鶴が台地区　】</t>
  </si>
  <si>
    <t>資料：行政総務課</t>
  </si>
  <si>
    <t>資料：行政総務課・市民課</t>
  </si>
  <si>
    <t>資料：行政総務課</t>
  </si>
  <si>
    <t>資料：行政総務課</t>
  </si>
  <si>
    <t>資料：市民課</t>
  </si>
  <si>
    <t>資料：市民課</t>
  </si>
  <si>
    <t>総　数</t>
  </si>
  <si>
    <t>総数</t>
  </si>
  <si>
    <t>ブ ラ ジ ル</t>
  </si>
  <si>
    <t>中 国</t>
  </si>
  <si>
    <t>イ ン ド</t>
  </si>
  <si>
    <t>インドネシア</t>
  </si>
  <si>
    <t>韓 国 ・ 朝 鮮</t>
  </si>
  <si>
    <t>ペ ル ー</t>
  </si>
  <si>
    <t>フ ィ リ ピ ン</t>
  </si>
  <si>
    <t>タ イ</t>
  </si>
  <si>
    <t>米国</t>
  </si>
  <si>
    <t>その他</t>
  </si>
  <si>
    <t>ス リラ ン カ</t>
  </si>
  <si>
    <t>べトナム</t>
  </si>
  <si>
    <t>転入</t>
  </si>
  <si>
    <t>転出</t>
  </si>
  <si>
    <t>増減</t>
  </si>
  <si>
    <t>S48</t>
  </si>
  <si>
    <t>S51</t>
  </si>
  <si>
    <t>S54</t>
  </si>
  <si>
    <t>S57</t>
  </si>
  <si>
    <t>S60</t>
  </si>
  <si>
    <t>S63</t>
  </si>
  <si>
    <t>H3</t>
  </si>
  <si>
    <t>H6</t>
  </si>
  <si>
    <t>H9</t>
  </si>
  <si>
    <t>H12</t>
  </si>
  <si>
    <t>H15</t>
  </si>
  <si>
    <t>H18</t>
  </si>
  <si>
    <t>１５　年齢（各歳）、男女別人口</t>
  </si>
  <si>
    <t>構成比（％）</t>
  </si>
  <si>
    <t>19年</t>
  </si>
  <si>
    <t>みずき四丁目</t>
  </si>
  <si>
    <t>資料：神奈川県人口統計調査結果「神奈川県の人口と世帯」</t>
  </si>
  <si>
    <t>年　齢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</si>
  <si>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</si>
  <si>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</si>
  <si>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</si>
  <si>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</si>
  <si>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</si>
  <si>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</si>
  <si>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</si>
  <si>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</si>
  <si>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</si>
  <si>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</si>
  <si>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</si>
  <si>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</si>
  <si>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</si>
  <si>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</si>
  <si>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</si>
  <si>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</si>
  <si>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</si>
  <si>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</si>
  <si>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</si>
  <si>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</si>
  <si>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</si>
  <si>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</si>
  <si>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</si>
  <si>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</si>
  <si>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</si>
  <si>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</si>
  <si>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</si>
  <si>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</si>
  <si>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</si>
  <si>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</si>
  <si>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</si>
  <si>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</si>
  <si>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</si>
  <si>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</si>
  <si>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</si>
  <si>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</si>
  <si>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</si>
  <si>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</si>
  <si>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</si>
  <si>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</si>
  <si>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</si>
  <si>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</si>
  <si>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</si>
  <si>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</si>
  <si>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</si>
  <si>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</si>
  <si>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</si>
  <si>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</si>
  <si>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</si>
  <si>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</si>
  <si>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</si>
  <si>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</si>
  <si>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</si>
  <si>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</si>
  <si>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</si>
  <si>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</si>
  <si>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</si>
  <si>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</si>
  <si>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</si>
  <si>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</si>
  <si>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</si>
  <si>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</si>
  <si>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</si>
  <si>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</si>
  <si>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</si>
  <si>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</si>
  <si>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</si>
  <si>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</si>
  <si>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</si>
  <si>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</si>
  <si>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</si>
  <si>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</si>
  <si>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</si>
  <si>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</si>
  <si>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</si>
  <si>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</si>
  <si>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</si>
  <si>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</si>
  <si>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</si>
  <si>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</si>
  <si>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</si>
  <si>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</si>
  <si>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</si>
  <si>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</si>
  <si>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</si>
  <si>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</si>
  <si>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</si>
  <si>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</si>
  <si>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</si>
  <si>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</si>
  <si>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</si>
  <si>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</si>
  <si>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</si>
  <si>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</si>
  <si>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</si>
  <si>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</si>
  <si>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</si>
  <si>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</si>
  <si>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</si>
  <si>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</si>
  <si>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</si>
  <si>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</si>
  <si>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</si>
  <si>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</si>
  <si>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みずき四丁目</t>
  </si>
  <si>
    <t>資料：市民課</t>
  </si>
  <si>
    <t>20年</t>
  </si>
  <si>
    <t>21年</t>
  </si>
  <si>
    <t>(１０月１日現在）</t>
  </si>
  <si>
    <t>H21</t>
  </si>
  <si>
    <t>22年</t>
  </si>
  <si>
    <t>←この部分計算式あり
（消去しないように）</t>
  </si>
  <si>
    <t>　　　</t>
  </si>
  <si>
    <t>H22</t>
  </si>
  <si>
    <t>（２）　自然増減</t>
  </si>
  <si>
    <t>中央区</t>
  </si>
  <si>
    <t>小田原市</t>
  </si>
  <si>
    <t>23年</t>
  </si>
  <si>
    <t>平成23年</t>
  </si>
  <si>
    <t>　　　66</t>
  </si>
  <si>
    <t>　　　67</t>
  </si>
  <si>
    <t>　　　68</t>
  </si>
  <si>
    <t>　　　69</t>
  </si>
  <si>
    <t>　　　65</t>
  </si>
  <si>
    <t>　　　71</t>
  </si>
  <si>
    <t>　　　72</t>
  </si>
  <si>
    <t>　　　73</t>
  </si>
  <si>
    <t>　　　74</t>
  </si>
  <si>
    <t>　　　70</t>
  </si>
  <si>
    <t>　　　76</t>
  </si>
  <si>
    <t>　　　77</t>
  </si>
  <si>
    <t>　　　78</t>
  </si>
  <si>
    <t>　　　79</t>
  </si>
  <si>
    <t>　　　75</t>
  </si>
  <si>
    <t>　　　81</t>
  </si>
  <si>
    <t>　　　82</t>
  </si>
  <si>
    <t>　　　83</t>
  </si>
  <si>
    <t>　　　84</t>
  </si>
  <si>
    <t>　　　80</t>
  </si>
  <si>
    <t>　　　86</t>
  </si>
  <si>
    <t>　　　87</t>
  </si>
  <si>
    <t>　　　88</t>
  </si>
  <si>
    <t>　　　89</t>
  </si>
  <si>
    <t>　　　85</t>
  </si>
  <si>
    <t>　　　91</t>
  </si>
  <si>
    <t>　　　92</t>
  </si>
  <si>
    <t>　　　93</t>
  </si>
  <si>
    <t>　　　94</t>
  </si>
  <si>
    <t>　　　90</t>
  </si>
  <si>
    <t>　　　96</t>
  </si>
  <si>
    <t>　　　97</t>
  </si>
  <si>
    <t>　　　98</t>
  </si>
  <si>
    <t>　　　99</t>
  </si>
  <si>
    <t>　　　95</t>
  </si>
  <si>
    <t>H23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</si>
  <si>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</si>
  <si>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</si>
  <si>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</si>
  <si>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</si>
  <si>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</si>
  <si>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</si>
  <si>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</si>
  <si>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</si>
  <si>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</si>
  <si>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</si>
  <si>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</si>
  <si>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</si>
  <si>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</si>
  <si>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</si>
  <si>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</si>
  <si>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</si>
  <si>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</si>
  <si>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</si>
  <si>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</si>
  <si>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</si>
  <si>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</si>
  <si>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</si>
  <si>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</si>
  <si>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</si>
  <si>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</si>
  <si>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</si>
  <si>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</si>
  <si>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</si>
  <si>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</si>
  <si>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</si>
  <si>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</si>
  <si>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</si>
  <si>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</si>
  <si>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</si>
  <si>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</si>
  <si>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</si>
  <si>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</si>
  <si>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</si>
  <si>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</si>
  <si>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</si>
  <si>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</si>
  <si>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</si>
  <si>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</si>
  <si>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</si>
  <si>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</si>
  <si>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</si>
  <si>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</si>
  <si>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</si>
  <si>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</si>
  <si>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</si>
  <si>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平成24年</t>
  </si>
  <si>
    <t>２２　国籍、男女別外国人人口</t>
  </si>
  <si>
    <t>24年</t>
  </si>
  <si>
    <t>X</t>
  </si>
  <si>
    <t>（注）年齢３区分別構成比は年齢不詳を除いて算出しています。</t>
  </si>
  <si>
    <t>H24</t>
  </si>
  <si>
    <t>【　松林地区　】</t>
  </si>
  <si>
    <t>【小和田地区】</t>
  </si>
  <si>
    <t>【　小出地区　】</t>
  </si>
  <si>
    <t xml:space="preserve">総合計 </t>
  </si>
  <si>
    <t>資料：神奈川県年齢別人口統計調査結果報告</t>
  </si>
  <si>
    <t>東海岸南　一丁目</t>
  </si>
  <si>
    <t>25年</t>
  </si>
  <si>
    <t>平成25年</t>
  </si>
  <si>
    <t>H25</t>
  </si>
  <si>
    <t>　　</t>
  </si>
  <si>
    <t>26年</t>
  </si>
  <si>
    <t>平成26年</t>
  </si>
  <si>
    <t>60～64</t>
  </si>
  <si>
    <t>90～94</t>
  </si>
  <si>
    <t xml:space="preserve">65～69    </t>
  </si>
  <si>
    <t>95～99</t>
  </si>
  <si>
    <t>60</t>
  </si>
  <si>
    <t>61</t>
  </si>
  <si>
    <t>62</t>
  </si>
  <si>
    <t>63</t>
  </si>
  <si>
    <t>64</t>
  </si>
  <si>
    <t>70～74</t>
  </si>
  <si>
    <t>100 歳以上</t>
  </si>
  <si>
    <t>75～79</t>
  </si>
  <si>
    <t>80～84</t>
  </si>
  <si>
    <t>85～89</t>
  </si>
  <si>
    <t>H26</t>
  </si>
  <si>
    <t>27年</t>
  </si>
  <si>
    <t>平成27年</t>
  </si>
  <si>
    <t>世帯数</t>
  </si>
  <si>
    <t>（注）１　「茅ヶ崎三丁目」の世帯数・人口については、値が少ないため秘匿となります。</t>
  </si>
  <si>
    <t xml:space="preserve">      　　これに伴い、「茅ヶ崎二丁目」に「茅ヶ崎三丁目」の世帯数・人口を加算しています。</t>
  </si>
  <si>
    <t xml:space="preserve">      　　 戸籍法の定める届出等により集計し加算したものです。
</t>
  </si>
  <si>
    <t xml:space="preserve">       ２　この数値は国勢調査の確定値を基に、毎月の自然動態・社会動態を住民基本台帳法及び
</t>
  </si>
  <si>
    <t>（注）　この数値は国勢調査の確定値を基に、毎月の自然動態・社会動態を住民基本台帳法及び戸籍法の定める</t>
  </si>
  <si>
    <t xml:space="preserve">      　届出等により集計し加算したものです。</t>
  </si>
  <si>
    <t>H18</t>
  </si>
  <si>
    <t>H22</t>
  </si>
  <si>
    <t>H25</t>
  </si>
  <si>
    <t>H26</t>
  </si>
  <si>
    <t>H27</t>
  </si>
  <si>
    <t>10月</t>
  </si>
  <si>
    <t>11月</t>
  </si>
  <si>
    <t>12月</t>
  </si>
  <si>
    <t>１０月</t>
  </si>
  <si>
    <t>S25</t>
  </si>
  <si>
    <t>S30</t>
  </si>
  <si>
    <t>S35</t>
  </si>
  <si>
    <t>S40</t>
  </si>
  <si>
    <t>S45</t>
  </si>
  <si>
    <t>S50</t>
  </si>
  <si>
    <t>S55</t>
  </si>
  <si>
    <t>H2</t>
  </si>
  <si>
    <t>H7</t>
  </si>
  <si>
    <t>H17</t>
  </si>
  <si>
    <t>H27</t>
  </si>
  <si>
    <t xml:space="preserve">（注）２　この数値は国勢調査の確定値を基に、毎月の自然動態・社会動態を住民基本台帳法及び
</t>
  </si>
  <si>
    <t>国勢調査人口</t>
  </si>
  <si>
    <t>28年</t>
  </si>
  <si>
    <t>南湖５丁目</t>
  </si>
  <si>
    <t>29年</t>
  </si>
  <si>
    <t>55～59</t>
  </si>
  <si>
    <t>２０　年度別事務取扱状況</t>
  </si>
  <si>
    <t>市民課</t>
  </si>
  <si>
    <t>小出
支所</t>
  </si>
  <si>
    <t>30年</t>
  </si>
  <si>
    <t>30～34</t>
  </si>
  <si>
    <t>35～39</t>
  </si>
  <si>
    <t>40～44</t>
  </si>
  <si>
    <t>資料：「神奈川県人口統計調査結果報告」</t>
  </si>
  <si>
    <t>台湾</t>
  </si>
  <si>
    <t>ネパール</t>
  </si>
  <si>
    <t>資料：市民課,小出支所</t>
  </si>
  <si>
    <r>
      <t xml:space="preserve">　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２　転出証明書は無料です。</t>
    </r>
  </si>
  <si>
    <t xml:space="preserve">　　　0    </t>
  </si>
  <si>
    <t>（注）　この数値は住民基本台帳に基づく人数であり、毎月公表している「茅ヶ崎の人口と世帯」の数値及び後日公表される</t>
  </si>
  <si>
    <t xml:space="preserve">      　 　戸籍法の定める届出等により集計し加算したものです。
</t>
  </si>
  <si>
    <r>
      <t xml:space="preserve">   </t>
    </r>
    <r>
      <rPr>
        <sz val="6"/>
        <rFont val="ＭＳ 明朝"/>
        <family val="1"/>
      </rPr>
      <t xml:space="preserve"> </t>
    </r>
  </si>
  <si>
    <t>昭和 10年</t>
  </si>
  <si>
    <t xml:space="preserve">         〃</t>
  </si>
  <si>
    <t>　　 22年</t>
  </si>
  <si>
    <t>国勢調査人口</t>
  </si>
  <si>
    <t xml:space="preserve"> 55年</t>
  </si>
  <si>
    <t>　　昭和 60年</t>
  </si>
  <si>
    <t>平成 元年</t>
  </si>
  <si>
    <t>令和 元年</t>
  </si>
  <si>
    <t>令和元年</t>
  </si>
  <si>
    <t>令和元年</t>
  </si>
  <si>
    <t>令和元年</t>
  </si>
  <si>
    <t xml:space="preserve">     　　</t>
  </si>
  <si>
    <r>
      <t>（注）１　市民課には、辻堂駅前出張所・香川駅前出張所</t>
    </r>
    <r>
      <rPr>
        <sz val="9"/>
        <color indexed="8"/>
        <rFont val="ＭＳ Ｐ明朝"/>
        <family val="1"/>
      </rPr>
      <t>・ハマミーナ出張所・茅ヶ崎駅前市民窓口センター・萩園市民窓口センター</t>
    </r>
  </si>
  <si>
    <t xml:space="preserve">     取扱分を含みます。</t>
  </si>
  <si>
    <t>25～29</t>
  </si>
  <si>
    <t>(1)　人口増減及び増減率</t>
  </si>
  <si>
    <t>対前年増減率(%)</t>
  </si>
  <si>
    <t>人口増減</t>
  </si>
  <si>
    <r>
      <t xml:space="preserve">    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 ３</t>
    </r>
    <r>
      <rPr>
        <sz val="8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件数は無料交付分、公用交付分を含みます。</t>
    </r>
  </si>
  <si>
    <t>保土ケ谷区</t>
  </si>
  <si>
    <t>１世帯当たりの人員（人）</t>
  </si>
  <si>
    <t>人口密度
（１㎢/人）</t>
  </si>
  <si>
    <t>女性100人
につき男性（人）</t>
  </si>
  <si>
    <t>人口総数
割合（％）</t>
  </si>
  <si>
    <t>人口総数
割合(％)</t>
  </si>
  <si>
    <t>令和 ２年</t>
  </si>
  <si>
    <t>１０　月別人口と世帯数の推移（平成２５年～令和２年）</t>
  </si>
  <si>
    <t>令和２年</t>
  </si>
  <si>
    <t>令和元年</t>
  </si>
  <si>
    <t>１２　町丁・字別人口と世帯数の推移（平成２７年～令和元年）</t>
  </si>
  <si>
    <t>令和元年</t>
  </si>
  <si>
    <t>令和元年</t>
  </si>
  <si>
    <t>５月</t>
  </si>
  <si>
    <t>令和２年　１月</t>
  </si>
  <si>
    <t>令和元年度</t>
  </si>
  <si>
    <t>-</t>
  </si>
  <si>
    <t>９　人口と世帯数の推移（昭和１０年～令和２年）</t>
  </si>
  <si>
    <t>(各年１０月１日現在)　</t>
  </si>
  <si>
    <t>１２月</t>
  </si>
  <si>
    <t>１１月</t>
  </si>
  <si>
    <t>平成２８年</t>
  </si>
  <si>
    <t>平成２８年</t>
  </si>
  <si>
    <t>平成２９年</t>
  </si>
  <si>
    <t>平成２９年</t>
  </si>
  <si>
    <t>平成３０年</t>
  </si>
  <si>
    <t>（各年１０月１日現在）</t>
  </si>
  <si>
    <t>平成２７年</t>
  </si>
  <si>
    <t>平成２７年</t>
  </si>
  <si>
    <t>平成２８年</t>
  </si>
  <si>
    <t>平成２９年</t>
  </si>
  <si>
    <t>平成３０年</t>
  </si>
  <si>
    <t>（令和２年１０月１日現在）</t>
  </si>
  <si>
    <t>平成２７年</t>
  </si>
  <si>
    <t>平成２８年</t>
  </si>
  <si>
    <t>平成２９年</t>
  </si>
  <si>
    <t>平成２９年</t>
  </si>
  <si>
    <t>平成３０年</t>
  </si>
  <si>
    <t>平成３０年</t>
  </si>
  <si>
    <t>(各年１月１日現在)</t>
  </si>
  <si>
    <t>平成２７年</t>
  </si>
  <si>
    <t>平成３０年</t>
  </si>
  <si>
    <t>平成２７年</t>
  </si>
  <si>
    <t>平成２８年</t>
  </si>
  <si>
    <t>平成３０年</t>
  </si>
  <si>
    <t>（令和２年１月１日現在）</t>
  </si>
  <si>
    <t>　　　　　　　　１０月</t>
  </si>
  <si>
    <t>平成１２年</t>
  </si>
  <si>
    <t>平成１７年</t>
  </si>
  <si>
    <t>平成２２年</t>
  </si>
  <si>
    <t>平成２４年</t>
  </si>
  <si>
    <t>平成２５年</t>
  </si>
  <si>
    <t>平成２６年</t>
  </si>
  <si>
    <t>資料：平成３０年神奈川県衛生統計年報</t>
  </si>
  <si>
    <t>平成３０年</t>
  </si>
  <si>
    <t>神奈川県(H３０)</t>
  </si>
  <si>
    <t>全　　国(H３０)</t>
  </si>
  <si>
    <t>平成２９年度</t>
  </si>
  <si>
    <t>平成３０年度</t>
  </si>
  <si>
    <t>（令和３年１月１日現在）</t>
  </si>
  <si>
    <t xml:space="preserve"> 　　　「神奈川県年齢別人口統計調査結果報告（令和２年１月１日現在）」による数値とは異なります。</t>
  </si>
  <si>
    <t>（各年１２月３１日現在）</t>
  </si>
  <si>
    <t>（注）1　この数値は国勢調査の確定値を基に、毎月の自然動態・社会動態を住民基本台帳法及び戸籍法の定める</t>
  </si>
  <si>
    <t>令和２年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</si>
  <si>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</si>
  <si>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</si>
  <si>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</si>
  <si>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</si>
  <si>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</si>
  <si>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</si>
  <si>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令和２年</t>
  </si>
  <si>
    <t>１２　町丁・字別人口と世帯数の推移（平成２７年～令和元年）つづき</t>
  </si>
  <si>
    <t>-</t>
  </si>
  <si>
    <t xml:space="preserve">      　 　届出等により集計し加算したものです。</t>
  </si>
  <si>
    <t>平成３０年</t>
  </si>
  <si>
    <t>１４　年齢（各歳）別人口の推移（平成２７年～平成３１年）</t>
  </si>
  <si>
    <t>平成３１年</t>
  </si>
  <si>
    <t>平成３１年</t>
  </si>
  <si>
    <t>（注）　平成２７年国勢調査確定値を基準人口とした推計人口です。</t>
  </si>
  <si>
    <t>（令和２年１月１日現在）</t>
  </si>
  <si>
    <t>（注）１　「茅ヶ崎三丁目」の世帯数・人口については、値が少ないため秘匿となります。これに伴い、「茅ヶ崎二丁目」</t>
  </si>
  <si>
    <t>　　　２　令和２年の数値は、平成２７年国勢調査確定値を基に推計したものです。</t>
  </si>
  <si>
    <t>平成２７年国勢調査推計人口</t>
  </si>
  <si>
    <t>　　　2　令和２年の数値は、平成２７年国勢調査確定値を基に推計したものです。</t>
  </si>
  <si>
    <t>（注）１　この数値は国勢調査の確定値を基に、毎月の自然動態・社会動態を住民基本台帳法及び戸籍法の定める</t>
  </si>
  <si>
    <t>（注）１　この数値は国勢調査の確定値を基に、毎月の自然動態・社会動態を住民基本台帳法及び戸籍法の定める 届出等により集計し</t>
  </si>
  <si>
    <t>　　　　　加算したものです。</t>
  </si>
  <si>
    <t>　　　２　令和２年１０月から１２月の数値は、平成２７年国勢調査確定値を基に推計したものです。</t>
  </si>
  <si>
    <t>(注)　令和２年の数値は公表を休止しているため、平成２７年国勢調査確定値を基に推計したものです。</t>
  </si>
  <si>
    <r>
      <t xml:space="preserve">     　　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届出等により集計し加算したものです。</t>
    </r>
  </si>
  <si>
    <r>
      <t>１０月</t>
    </r>
    <r>
      <rPr>
        <sz val="8"/>
        <rFont val="ＭＳ Ｐ明朝"/>
        <family val="1"/>
      </rPr>
      <t>（推計値）</t>
    </r>
  </si>
  <si>
    <r>
      <t>１１月</t>
    </r>
    <r>
      <rPr>
        <sz val="8"/>
        <rFont val="ＭＳ Ｐ明朝"/>
        <family val="1"/>
      </rPr>
      <t>（推計値）</t>
    </r>
  </si>
  <si>
    <r>
      <t>１２月</t>
    </r>
    <r>
      <rPr>
        <sz val="8"/>
        <rFont val="ＭＳ Ｐ明朝"/>
        <family val="1"/>
      </rPr>
      <t>（推計値）</t>
    </r>
  </si>
  <si>
    <t>　１月</t>
  </si>
  <si>
    <t>　２月</t>
  </si>
  <si>
    <t>　３月</t>
  </si>
  <si>
    <t>　４月</t>
  </si>
  <si>
    <t>　９月</t>
  </si>
  <si>
    <t>　８月</t>
  </si>
  <si>
    <t>　７月</t>
  </si>
  <si>
    <t>　６月</t>
  </si>
  <si>
    <t>　５月</t>
  </si>
  <si>
    <t>　　　２　令和２年１０月から１２月の数値は、平成２７年国勢調査確定値を基に推計したものです。</t>
  </si>
  <si>
    <t>（推計値）</t>
  </si>
  <si>
    <r>
      <t xml:space="preserve">      　　</t>
    </r>
    <r>
      <rPr>
        <sz val="9"/>
        <rFont val="ＭＳ Ｐ明朝"/>
        <family val="1"/>
      </rPr>
      <t>に「茅ヶ崎三丁目」の世帯数・人口を加算しています。</t>
    </r>
  </si>
  <si>
    <t>９　人口と世帯数の推移（昭和１０年～令和２年）(つづき)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</si>
</sst>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_ ;[Red]\-#,##0\ "/>
    <numFmt numFmtId="181" formatCode="0.00_ "/>
    <numFmt numFmtId="182" formatCode="#,##0;&quot;△ &quot;#,##0"/>
    <numFmt numFmtId="183" formatCode="0;&quot;△ &quot;0"/>
    <numFmt numFmtId="184" formatCode="#,##0.00_ "/>
    <numFmt numFmtId="185" formatCode="#,##0.0_ "/>
    <numFmt numFmtId="186" formatCode="\ ###,###,##0;&quot;-&quot;###,###,##0"/>
    <numFmt numFmtId="187" formatCode="#,###,###,##0;&quot; -&quot;###,###,##0"/>
    <numFmt numFmtId="188" formatCode="#,##0.00;&quot;△ &quot;#,##0.00"/>
    <numFmt numFmtId="189" formatCode="0.0_);[Red]\(0.0\)"/>
    <numFmt numFmtId="190" formatCode="#,###"/>
    <numFmt numFmtId="191" formatCode="0.00_ ;[Red]\-0.00\ "/>
    <numFmt numFmtId="192" formatCode="#,##0.0;&quot;△ &quot;#,##0.0"/>
    <numFmt numFmtId="193" formatCode="0;[Red]0"/>
    <numFmt numFmtId="194" formatCode="#,##0.00_ ;[Red]\-#,##0.00\ "/>
    <numFmt numFmtId="195" formatCode="#,##0.0_ ;[Red]\-#,##0.0\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);\(0\)"/>
    <numFmt numFmtId="203" formatCode="#,##0.00_);[Red]\(#,##0.00\)"/>
    <numFmt numFmtId="204" formatCode="#,##0.0_);[Red]\(#,##0.0\)"/>
    <numFmt numFmtId="205" formatCode="&quot;¥&quot;#,##0_);[Red]\(&quot;¥&quot;#,##0\)"/>
    <numFmt numFmtId="206" formatCode="&quot;¥&quot;#,##0.0_);[Red]\(&quot;¥&quot;#,##0.0\)"/>
    <numFmt numFmtId="207" formatCode="&quot;¥&quot;#,##0.00_);[Red]\(&quot;¥&quot;#,##0.00\)"/>
    <numFmt numFmtId="208" formatCode="[$¥-411]#,##0.00;[$¥-411]#,##0.00"/>
    <numFmt numFmtId="209" formatCode="[$£-809]#,##0.00;[$£-809]#,##0.00"/>
    <numFmt numFmtId="210" formatCode="#,##0.000;&quot;△ &quot;#,##0.000"/>
    <numFmt numFmtId="211" formatCode="#,##0_);\(#,##0\)"/>
    <numFmt numFmtId="212" formatCode="0.00;&quot;△ &quot;0.00"/>
    <numFmt numFmtId="213" formatCode="#,##0.000_ "/>
  </numFmts>
  <fonts count="12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name val="ＭＳ Ｐ明朝"/>
      <family val="1"/>
    </font>
    <font>
      <sz val="10"/>
      <name val="HG丸ｺﾞｼｯｸM-PRO"/>
      <family val="3"/>
    </font>
    <font>
      <b/>
      <sz val="10"/>
      <name val="ＭＳ Ｐ明朝"/>
      <family val="1"/>
    </font>
    <font>
      <sz val="8"/>
      <name val="ＭＳ Ｐゴシック"/>
      <family val="3"/>
    </font>
    <font>
      <sz val="8"/>
      <color indexed="8"/>
      <name val="HG丸ｺﾞｼｯｸM-PRO"/>
      <family val="3"/>
    </font>
    <font>
      <sz val="7.3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HG丸ｺﾞｼｯｸM-PRO"/>
      <family val="3"/>
    </font>
    <font>
      <sz val="10.25"/>
      <color indexed="8"/>
      <name val="HG丸ｺﾞｼｯｸM-PRO"/>
      <family val="3"/>
    </font>
    <font>
      <sz val="14.5"/>
      <color indexed="8"/>
      <name val="HG丸ｺﾞｼｯｸM-PRO"/>
      <family val="3"/>
    </font>
    <font>
      <sz val="14"/>
      <name val="Terminal"/>
      <family val="3"/>
    </font>
    <font>
      <sz val="11"/>
      <name val="明朝"/>
      <family val="1"/>
    </font>
    <font>
      <sz val="9.6"/>
      <color indexed="8"/>
      <name val="HG丸ｺﾞｼｯｸM-PRO"/>
      <family val="3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18"/>
      <name val="ＭＳ Ｐゴシック"/>
      <family val="3"/>
    </font>
    <font>
      <sz val="22"/>
      <name val="ＭＳ Ｐゴシック"/>
      <family val="3"/>
    </font>
    <font>
      <sz val="10"/>
      <name val="明朝"/>
      <family val="1"/>
    </font>
    <font>
      <sz val="10"/>
      <name val="Geneva"/>
      <family val="2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4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24"/>
      <color indexed="8"/>
      <name val="HGS創英角ﾎﾟｯﾌﾟ体"/>
      <family val="3"/>
    </font>
    <font>
      <sz val="9"/>
      <color indexed="8"/>
      <name val="HG丸ｺﾞｼｯｸM-PRO"/>
      <family val="3"/>
    </font>
    <font>
      <sz val="9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theme="9" tint="0.7999799847602844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10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1"/>
      <name val="Cambria"/>
      <family val="3"/>
    </font>
    <font>
      <sz val="10"/>
      <color indexed="8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b/>
      <sz val="9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9"/>
      <color theme="1"/>
      <name val="Calibri"/>
      <family val="3"/>
    </font>
    <font>
      <b/>
      <sz val="9"/>
      <name val="Cambria"/>
      <family val="3"/>
    </font>
    <font>
      <sz val="10"/>
      <color rgb="FFFF0000"/>
      <name val="ＭＳ Ｐゴシック"/>
      <family val="3"/>
    </font>
    <font>
      <sz val="9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7" fillId="0" borderId="5" applyNumberFormat="0" applyFill="0" applyBorder="0" applyAlignment="0">
      <protection/>
    </xf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0" fillId="0" borderId="0" applyBorder="0">
      <alignment/>
      <protection/>
    </xf>
    <xf numFmtId="0" fontId="91" fillId="0" borderId="9" applyNumberFormat="0" applyFill="0" applyAlignment="0" applyProtection="0"/>
    <xf numFmtId="0" fontId="92" fillId="30" borderId="10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37" fontId="39" fillId="0" borderId="0">
      <alignment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7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110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38" fontId="1" fillId="0" borderId="0" xfId="53" applyFont="1" applyAlignment="1">
      <alignment vertical="center"/>
    </xf>
    <xf numFmtId="177" fontId="1" fillId="0" borderId="0" xfId="43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80" fontId="4" fillId="0" borderId="0" xfId="53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9" fontId="14" fillId="0" borderId="0" xfId="76" applyNumberFormat="1" applyFont="1" applyAlignment="1">
      <alignment vertical="top"/>
      <protection/>
    </xf>
    <xf numFmtId="186" fontId="14" fillId="0" borderId="0" xfId="76" applyNumberFormat="1" applyFont="1" applyAlignment="1">
      <alignment horizontal="right" vertical="top"/>
      <protection/>
    </xf>
    <xf numFmtId="186" fontId="17" fillId="0" borderId="11" xfId="76" applyNumberFormat="1" applyFont="1" applyFill="1" applyBorder="1" applyAlignment="1">
      <alignment horizontal="center" vertical="center"/>
      <protection/>
    </xf>
    <xf numFmtId="186" fontId="17" fillId="0" borderId="12" xfId="76" applyNumberFormat="1" applyFont="1" applyFill="1" applyBorder="1" applyAlignment="1">
      <alignment horizontal="center" vertical="center"/>
      <protection/>
    </xf>
    <xf numFmtId="49" fontId="13" fillId="0" borderId="13" xfId="76" applyNumberFormat="1" applyFont="1" applyFill="1" applyBorder="1" applyAlignment="1">
      <alignment horizontal="distributed" vertical="center"/>
      <protection/>
    </xf>
    <xf numFmtId="49" fontId="13" fillId="0" borderId="14" xfId="76" applyNumberFormat="1" applyFont="1" applyFill="1" applyBorder="1" applyAlignment="1">
      <alignment horizontal="distributed" vertical="center"/>
      <protection/>
    </xf>
    <xf numFmtId="49" fontId="13" fillId="0" borderId="13" xfId="78" applyNumberFormat="1" applyFont="1" applyFill="1" applyBorder="1" applyAlignment="1">
      <alignment horizontal="distributed" vertical="center"/>
      <protection/>
    </xf>
    <xf numFmtId="49" fontId="13" fillId="0" borderId="14" xfId="78" applyNumberFormat="1" applyFont="1" applyFill="1" applyBorder="1" applyAlignment="1">
      <alignment horizontal="distributed" vertical="center"/>
      <protection/>
    </xf>
    <xf numFmtId="0" fontId="8" fillId="0" borderId="0" xfId="0" applyNumberFormat="1" applyFont="1" applyAlignment="1">
      <alignment vertical="center"/>
    </xf>
    <xf numFmtId="38" fontId="1" fillId="0" borderId="0" xfId="53" applyFont="1" applyFill="1" applyAlignment="1">
      <alignment vertical="center"/>
    </xf>
    <xf numFmtId="49" fontId="14" fillId="0" borderId="0" xfId="76" applyNumberFormat="1" applyFont="1" applyFill="1" applyAlignment="1">
      <alignment vertical="top"/>
      <protection/>
    </xf>
    <xf numFmtId="0" fontId="1" fillId="0" borderId="0" xfId="0" applyFont="1" applyFill="1" applyAlignment="1">
      <alignment vertical="center"/>
    </xf>
    <xf numFmtId="49" fontId="13" fillId="0" borderId="0" xfId="76" applyNumberFormat="1" applyFont="1" applyFill="1" applyBorder="1" applyAlignment="1">
      <alignment vertical="top"/>
      <protection/>
    </xf>
    <xf numFmtId="0" fontId="1" fillId="0" borderId="15" xfId="83" applyFont="1" applyBorder="1" applyAlignment="1">
      <alignment/>
      <protection/>
    </xf>
    <xf numFmtId="0" fontId="29" fillId="0" borderId="0" xfId="84">
      <alignment vertical="center"/>
      <protection/>
    </xf>
    <xf numFmtId="0" fontId="29" fillId="33" borderId="0" xfId="84" applyFill="1">
      <alignment vertical="center"/>
      <protection/>
    </xf>
    <xf numFmtId="0" fontId="29" fillId="0" borderId="16" xfId="84" applyBorder="1">
      <alignment vertical="center"/>
      <protection/>
    </xf>
    <xf numFmtId="0" fontId="29" fillId="33" borderId="16" xfId="84" applyFill="1" applyBorder="1">
      <alignment vertical="center"/>
      <protection/>
    </xf>
    <xf numFmtId="0" fontId="29" fillId="0" borderId="0" xfId="84" applyBorder="1">
      <alignment vertical="center"/>
      <protection/>
    </xf>
    <xf numFmtId="0" fontId="29" fillId="33" borderId="0" xfId="84" applyFill="1" applyBorder="1">
      <alignment vertical="center"/>
      <protection/>
    </xf>
    <xf numFmtId="0" fontId="29" fillId="0" borderId="17" xfId="84" applyBorder="1">
      <alignment vertical="center"/>
      <protection/>
    </xf>
    <xf numFmtId="0" fontId="29" fillId="33" borderId="17" xfId="84" applyFill="1" applyBorder="1">
      <alignment vertical="center"/>
      <protection/>
    </xf>
    <xf numFmtId="0" fontId="40" fillId="0" borderId="18" xfId="0" applyFont="1" applyBorder="1" applyAlignment="1" quotePrefix="1">
      <alignment horizontal="center"/>
    </xf>
    <xf numFmtId="0" fontId="40" fillId="0" borderId="19" xfId="0" applyFont="1" applyBorder="1" applyAlignment="1" quotePrefix="1">
      <alignment horizontal="center"/>
    </xf>
    <xf numFmtId="0" fontId="40" fillId="0" borderId="20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3" fontId="40" fillId="0" borderId="21" xfId="0" applyNumberFormat="1" applyFont="1" applyBorder="1" applyAlignment="1" quotePrefix="1">
      <alignment horizontal="right"/>
    </xf>
    <xf numFmtId="3" fontId="40" fillId="0" borderId="0" xfId="0" applyNumberFormat="1" applyFont="1" applyBorder="1" applyAlignment="1" quotePrefix="1">
      <alignment horizontal="right"/>
    </xf>
    <xf numFmtId="0" fontId="40" fillId="0" borderId="22" xfId="0" applyFont="1" applyBorder="1" applyAlignment="1" quotePrefix="1">
      <alignment horizontal="center"/>
    </xf>
    <xf numFmtId="0" fontId="40" fillId="0" borderId="0" xfId="0" applyFont="1" applyBorder="1" applyAlignment="1" quotePrefix="1">
      <alignment horizontal="right"/>
    </xf>
    <xf numFmtId="0" fontId="40" fillId="0" borderId="22" xfId="0" applyFont="1" applyBorder="1" applyAlignment="1" quotePrefix="1">
      <alignment horizontal="right"/>
    </xf>
    <xf numFmtId="3" fontId="40" fillId="0" borderId="0" xfId="0" applyNumberFormat="1" applyFont="1" applyBorder="1" applyAlignment="1">
      <alignment/>
    </xf>
    <xf numFmtId="56" fontId="40" fillId="0" borderId="0" xfId="0" applyNumberFormat="1" applyFont="1" applyBorder="1" applyAlignment="1" quotePrefix="1">
      <alignment horizontal="righ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0" xfId="0" applyFont="1" applyBorder="1" applyAlignment="1" quotePrefix="1">
      <alignment horizontal="right"/>
    </xf>
    <xf numFmtId="0" fontId="30" fillId="0" borderId="0" xfId="0" applyNumberFormat="1" applyFont="1" applyAlignment="1">
      <alignment vertical="center"/>
    </xf>
    <xf numFmtId="38" fontId="30" fillId="0" borderId="0" xfId="53" applyFont="1" applyAlignment="1">
      <alignment vertical="center"/>
    </xf>
    <xf numFmtId="38" fontId="30" fillId="0" borderId="0" xfId="53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34" borderId="13" xfId="0" applyNumberFormat="1" applyFont="1" applyFill="1" applyBorder="1" applyAlignment="1">
      <alignment horizontal="right" vertical="center"/>
    </xf>
    <xf numFmtId="180" fontId="4" fillId="34" borderId="0" xfId="53" applyNumberFormat="1" applyFont="1" applyFill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38" fontId="30" fillId="34" borderId="0" xfId="53" applyFont="1" applyFill="1" applyBorder="1" applyAlignment="1">
      <alignment vertical="center"/>
    </xf>
    <xf numFmtId="186" fontId="13" fillId="34" borderId="0" xfId="76" applyNumberFormat="1" applyFont="1" applyFill="1" applyBorder="1" applyAlignment="1" quotePrefix="1">
      <alignment horizontal="right" vertical="center"/>
      <protection/>
    </xf>
    <xf numFmtId="186" fontId="13" fillId="34" borderId="0" xfId="78" applyNumberFormat="1" applyFont="1" applyFill="1" applyBorder="1" applyAlignment="1" quotePrefix="1">
      <alignment horizontal="right" vertical="center"/>
      <protection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81" applyFill="1">
      <alignment vertical="center"/>
      <protection/>
    </xf>
    <xf numFmtId="38" fontId="1" fillId="0" borderId="0" xfId="53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53" applyNumberFormat="1" applyFont="1" applyFill="1" applyAlignment="1">
      <alignment vertical="center"/>
    </xf>
    <xf numFmtId="0" fontId="97" fillId="0" borderId="0" xfId="79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16" fillId="0" borderId="0" xfId="86" applyFill="1">
      <alignment/>
      <protection/>
    </xf>
    <xf numFmtId="0" fontId="42" fillId="0" borderId="0" xfId="86" applyFont="1" applyFill="1">
      <alignment/>
      <protection/>
    </xf>
    <xf numFmtId="41" fontId="5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 applyBorder="1" applyAlignment="1">
      <alignment vertical="center"/>
      <protection/>
    </xf>
    <xf numFmtId="0" fontId="1" fillId="0" borderId="0" xfId="86" applyFont="1" applyFill="1">
      <alignment/>
      <protection/>
    </xf>
    <xf numFmtId="38" fontId="1" fillId="0" borderId="0" xfId="53" applyFont="1" applyFill="1" applyBorder="1" applyAlignment="1">
      <alignment vertical="center"/>
    </xf>
    <xf numFmtId="3" fontId="40" fillId="7" borderId="21" xfId="0" applyNumberFormat="1" applyFont="1" applyFill="1" applyBorder="1" applyAlignment="1" quotePrefix="1">
      <alignment horizontal="right"/>
    </xf>
    <xf numFmtId="3" fontId="40" fillId="7" borderId="0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8" fillId="0" borderId="0" xfId="88" applyFont="1" applyFill="1" applyAlignment="1">
      <alignment vertical="center"/>
      <protection/>
    </xf>
    <xf numFmtId="0" fontId="23" fillId="0" borderId="0" xfId="88" applyFill="1">
      <alignment/>
      <protection/>
    </xf>
    <xf numFmtId="0" fontId="1" fillId="0" borderId="0" xfId="88" applyFont="1" applyFill="1" applyAlignment="1">
      <alignment horizontal="distributed" vertical="center"/>
      <protection/>
    </xf>
    <xf numFmtId="40" fontId="1" fillId="0" borderId="0" xfId="53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" fillId="0" borderId="16" xfId="53" applyFont="1" applyFill="1" applyBorder="1" applyAlignment="1">
      <alignment vertical="center"/>
    </xf>
    <xf numFmtId="182" fontId="1" fillId="0" borderId="0" xfId="53" applyNumberFormat="1" applyFont="1" applyFill="1" applyBorder="1" applyAlignment="1">
      <alignment vertical="center"/>
    </xf>
    <xf numFmtId="177" fontId="1" fillId="0" borderId="0" xfId="43" applyNumberFormat="1" applyFont="1" applyFill="1" applyAlignment="1">
      <alignment vertical="center"/>
    </xf>
    <xf numFmtId="0" fontId="8" fillId="0" borderId="0" xfId="85" applyFont="1" applyFill="1" applyAlignment="1">
      <alignment vertical="center"/>
      <protection/>
    </xf>
    <xf numFmtId="0" fontId="0" fillId="0" borderId="0" xfId="87" applyFill="1">
      <alignment vertical="center"/>
      <protection/>
    </xf>
    <xf numFmtId="0" fontId="16" fillId="0" borderId="0" xfId="85" applyFill="1">
      <alignment/>
      <protection/>
    </xf>
    <xf numFmtId="49" fontId="21" fillId="0" borderId="16" xfId="85" applyNumberFormat="1" applyFont="1" applyFill="1" applyBorder="1" applyAlignment="1">
      <alignment/>
      <protection/>
    </xf>
    <xf numFmtId="0" fontId="5" fillId="0" borderId="0" xfId="79" applyFont="1" applyFill="1" applyAlignment="1">
      <alignment vertical="center"/>
      <protection/>
    </xf>
    <xf numFmtId="0" fontId="99" fillId="0" borderId="0" xfId="85" applyFont="1" applyFill="1" applyAlignment="1">
      <alignment vertical="center"/>
      <protection/>
    </xf>
    <xf numFmtId="0" fontId="100" fillId="0" borderId="0" xfId="87" applyFont="1" applyFill="1">
      <alignment vertical="center"/>
      <protection/>
    </xf>
    <xf numFmtId="0" fontId="101" fillId="0" borderId="0" xfId="85" applyFont="1" applyFill="1">
      <alignment/>
      <protection/>
    </xf>
    <xf numFmtId="49" fontId="102" fillId="0" borderId="16" xfId="85" applyNumberFormat="1" applyFont="1" applyFill="1" applyBorder="1" applyAlignment="1">
      <alignment/>
      <protection/>
    </xf>
    <xf numFmtId="3" fontId="102" fillId="0" borderId="0" xfId="85" applyNumberFormat="1" applyFont="1" applyFill="1" applyBorder="1" applyAlignment="1">
      <alignment horizontal="distributed" vertical="center"/>
      <protection/>
    </xf>
    <xf numFmtId="0" fontId="16" fillId="0" borderId="0" xfId="85" applyFont="1" applyFill="1">
      <alignment/>
      <protection/>
    </xf>
    <xf numFmtId="0" fontId="16" fillId="0" borderId="17" xfId="85" applyFont="1" applyFill="1" applyBorder="1" applyAlignment="1">
      <alignment horizontal="right"/>
      <protection/>
    </xf>
    <xf numFmtId="0" fontId="16" fillId="0" borderId="17" xfId="85" applyFill="1" applyBorder="1" applyAlignment="1">
      <alignment horizontal="right"/>
      <protection/>
    </xf>
    <xf numFmtId="182" fontId="21" fillId="0" borderId="0" xfId="85" applyNumberFormat="1" applyFont="1" applyFill="1" applyBorder="1" applyAlignment="1">
      <alignment vertical="center"/>
      <protection/>
    </xf>
    <xf numFmtId="0" fontId="16" fillId="0" borderId="0" xfId="85" applyFill="1" applyBorder="1">
      <alignment/>
      <protection/>
    </xf>
    <xf numFmtId="0" fontId="5" fillId="0" borderId="0" xfId="85" applyFont="1" applyFill="1" applyBorder="1">
      <alignment/>
      <protection/>
    </xf>
    <xf numFmtId="0" fontId="10" fillId="0" borderId="0" xfId="85" applyFont="1" applyFill="1" applyBorder="1">
      <alignment/>
      <protection/>
    </xf>
    <xf numFmtId="182" fontId="16" fillId="0" borderId="0" xfId="85" applyNumberFormat="1" applyFill="1" applyBorder="1">
      <alignment/>
      <protection/>
    </xf>
    <xf numFmtId="3" fontId="21" fillId="0" borderId="0" xfId="85" applyNumberFormat="1" applyFont="1" applyFill="1" applyBorder="1" applyAlignment="1">
      <alignment horizontal="distributed" vertical="center"/>
      <protection/>
    </xf>
    <xf numFmtId="49" fontId="18" fillId="0" borderId="0" xfId="76" applyNumberFormat="1" applyFont="1" applyFill="1" applyAlignment="1">
      <alignment vertical="center"/>
      <protection/>
    </xf>
    <xf numFmtId="186" fontId="14" fillId="0" borderId="0" xfId="76" applyNumberFormat="1" applyFont="1" applyFill="1" applyAlignment="1">
      <alignment horizontal="right" vertical="top"/>
      <protection/>
    </xf>
    <xf numFmtId="49" fontId="14" fillId="0" borderId="0" xfId="76" applyNumberFormat="1" applyFont="1" applyFill="1" applyBorder="1" applyAlignment="1">
      <alignment vertical="top"/>
      <protection/>
    </xf>
    <xf numFmtId="0" fontId="21" fillId="0" borderId="0" xfId="76" applyNumberFormat="1" applyFont="1" applyFill="1" applyAlignment="1">
      <alignment/>
      <protection/>
    </xf>
    <xf numFmtId="186" fontId="13" fillId="0" borderId="0" xfId="78" applyNumberFormat="1" applyFont="1" applyFill="1" applyBorder="1" applyAlignment="1" quotePrefix="1">
      <alignment horizontal="right" vertical="center"/>
      <protection/>
    </xf>
    <xf numFmtId="0" fontId="10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86" applyFont="1" applyFill="1" applyAlignment="1">
      <alignment horizontal="left" vertical="center"/>
      <protection/>
    </xf>
    <xf numFmtId="0" fontId="16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distributed" vertical="center"/>
      <protection/>
    </xf>
    <xf numFmtId="0" fontId="5" fillId="0" borderId="0" xfId="86" applyFont="1" applyFill="1" applyBorder="1" applyAlignment="1">
      <alignment/>
      <protection/>
    </xf>
    <xf numFmtId="178" fontId="5" fillId="0" borderId="0" xfId="86" applyNumberFormat="1" applyFont="1" applyFill="1" applyBorder="1" applyAlignment="1">
      <alignment vertical="center"/>
      <protection/>
    </xf>
    <xf numFmtId="0" fontId="7" fillId="0" borderId="0" xfId="86" applyFont="1" applyFill="1">
      <alignment/>
      <protection/>
    </xf>
    <xf numFmtId="41" fontId="22" fillId="0" borderId="0" xfId="86" applyNumberFormat="1" applyFont="1" applyFill="1" applyBorder="1" applyAlignment="1">
      <alignment horizontal="right" vertical="center"/>
      <protection/>
    </xf>
    <xf numFmtId="0" fontId="5" fillId="0" borderId="0" xfId="86" applyFont="1" applyFill="1">
      <alignment/>
      <protection/>
    </xf>
    <xf numFmtId="0" fontId="104" fillId="0" borderId="17" xfId="0" applyFont="1" applyFill="1" applyBorder="1" applyAlignment="1">
      <alignment vertical="center"/>
    </xf>
    <xf numFmtId="0" fontId="103" fillId="0" borderId="17" xfId="0" applyFont="1" applyFill="1" applyBorder="1" applyAlignment="1">
      <alignment vertical="center"/>
    </xf>
    <xf numFmtId="0" fontId="1" fillId="0" borderId="0" xfId="43" applyNumberFormat="1" applyFont="1" applyFill="1" applyAlignment="1">
      <alignment vertical="center"/>
    </xf>
    <xf numFmtId="0" fontId="8" fillId="0" borderId="0" xfId="81" applyFont="1" applyFill="1">
      <alignment vertical="center"/>
      <protection/>
    </xf>
    <xf numFmtId="185" fontId="5" fillId="0" borderId="0" xfId="81" applyNumberFormat="1" applyFont="1" applyFill="1">
      <alignment vertical="center"/>
      <protection/>
    </xf>
    <xf numFmtId="184" fontId="1" fillId="0" borderId="0" xfId="81" applyNumberFormat="1" applyFont="1" applyFill="1">
      <alignment vertical="center"/>
      <protection/>
    </xf>
    <xf numFmtId="185" fontId="5" fillId="0" borderId="0" xfId="81" applyNumberFormat="1" applyFont="1" applyFill="1" applyBorder="1">
      <alignment vertical="center"/>
      <protection/>
    </xf>
    <xf numFmtId="185" fontId="5" fillId="0" borderId="0" xfId="81" applyNumberFormat="1" applyFont="1" applyFill="1" applyAlignment="1">
      <alignment horizontal="right" vertical="center"/>
      <protection/>
    </xf>
    <xf numFmtId="0" fontId="7" fillId="0" borderId="0" xfId="81" applyFont="1" applyFill="1">
      <alignment vertical="center"/>
      <protection/>
    </xf>
    <xf numFmtId="0" fontId="1" fillId="0" borderId="0" xfId="81" applyFont="1" applyFill="1">
      <alignment vertical="center"/>
      <protection/>
    </xf>
    <xf numFmtId="0" fontId="104" fillId="0" borderId="0" xfId="0" applyFont="1" applyFill="1" applyAlignment="1">
      <alignment vertical="center"/>
    </xf>
    <xf numFmtId="38" fontId="103" fillId="0" borderId="0" xfId="53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1" fillId="0" borderId="0" xfId="53" applyFont="1" applyFill="1" applyAlignment="1">
      <alignment horizontal="center" vertical="center"/>
    </xf>
    <xf numFmtId="38" fontId="30" fillId="0" borderId="0" xfId="53" applyFont="1" applyFill="1" applyAlignment="1">
      <alignment vertical="center"/>
    </xf>
    <xf numFmtId="0" fontId="30" fillId="0" borderId="0" xfId="0" applyFont="1" applyFill="1" applyAlignment="1">
      <alignment vertical="center"/>
    </xf>
    <xf numFmtId="38" fontId="105" fillId="0" borderId="0" xfId="53" applyFont="1" applyFill="1" applyAlignment="1">
      <alignment vertical="center"/>
    </xf>
    <xf numFmtId="0" fontId="105" fillId="0" borderId="0" xfId="0" applyFont="1" applyFill="1" applyAlignment="1">
      <alignment vertical="center"/>
    </xf>
    <xf numFmtId="0" fontId="5" fillId="0" borderId="16" xfId="0" applyFont="1" applyFill="1" applyBorder="1" applyAlignment="1">
      <alignment/>
    </xf>
    <xf numFmtId="38" fontId="103" fillId="0" borderId="0" xfId="53" applyFont="1" applyFill="1" applyAlignment="1">
      <alignment horizontal="right" vertical="center"/>
    </xf>
    <xf numFmtId="0" fontId="104" fillId="0" borderId="0" xfId="79" applyFont="1" applyFill="1" applyAlignment="1">
      <alignment vertical="center"/>
      <protection/>
    </xf>
    <xf numFmtId="0" fontId="106" fillId="0" borderId="0" xfId="79" applyFont="1" applyFill="1">
      <alignment/>
      <protection/>
    </xf>
    <xf numFmtId="0" fontId="106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0" fontId="8" fillId="0" borderId="0" xfId="79" applyFont="1" applyFill="1" applyAlignment="1">
      <alignment vertical="center"/>
      <protection/>
    </xf>
    <xf numFmtId="0" fontId="6" fillId="0" borderId="0" xfId="79" applyFill="1">
      <alignment/>
      <protection/>
    </xf>
    <xf numFmtId="0" fontId="0" fillId="0" borderId="0" xfId="0" applyFill="1" applyBorder="1" applyAlignment="1">
      <alignment/>
    </xf>
    <xf numFmtId="0" fontId="5" fillId="0" borderId="16" xfId="79" applyFont="1" applyFill="1" applyBorder="1">
      <alignment/>
      <protection/>
    </xf>
    <xf numFmtId="0" fontId="6" fillId="0" borderId="16" xfId="79" applyFill="1" applyBorder="1">
      <alignment/>
      <protection/>
    </xf>
    <xf numFmtId="0" fontId="0" fillId="0" borderId="16" xfId="0" applyFill="1" applyBorder="1" applyAlignment="1">
      <alignment/>
    </xf>
    <xf numFmtId="0" fontId="45" fillId="0" borderId="0" xfId="0" applyFont="1" applyFill="1" applyAlignment="1">
      <alignment/>
    </xf>
    <xf numFmtId="49" fontId="14" fillId="0" borderId="0" xfId="76" applyNumberFormat="1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38" fontId="5" fillId="0" borderId="0" xfId="53" applyFont="1" applyFill="1" applyAlignment="1">
      <alignment vertical="center"/>
    </xf>
    <xf numFmtId="0" fontId="22" fillId="0" borderId="0" xfId="87" applyFont="1" applyFill="1">
      <alignment vertical="center"/>
      <protection/>
    </xf>
    <xf numFmtId="49" fontId="19" fillId="0" borderId="0" xfId="76" applyNumberFormat="1" applyFont="1" applyFill="1" applyBorder="1" applyAlignment="1">
      <alignment vertical="center"/>
      <protection/>
    </xf>
    <xf numFmtId="0" fontId="5" fillId="0" borderId="0" xfId="87" applyFont="1" applyFill="1" applyAlignment="1">
      <alignment vertical="center"/>
      <protection/>
    </xf>
    <xf numFmtId="178" fontId="1" fillId="0" borderId="0" xfId="81" applyNumberFormat="1" applyFont="1" applyFill="1" applyBorder="1">
      <alignment vertical="center"/>
      <protection/>
    </xf>
    <xf numFmtId="0" fontId="1" fillId="0" borderId="0" xfId="8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9" fontId="22" fillId="35" borderId="17" xfId="53" applyNumberFormat="1" applyFont="1" applyFill="1" applyBorder="1" applyAlignment="1">
      <alignment vertical="center"/>
    </xf>
    <xf numFmtId="3" fontId="13" fillId="35" borderId="0" xfId="76" applyNumberFormat="1" applyFont="1" applyFill="1" applyBorder="1" applyAlignment="1" quotePrefix="1">
      <alignment horizontal="right" vertical="center"/>
      <protection/>
    </xf>
    <xf numFmtId="186" fontId="14" fillId="35" borderId="0" xfId="76" applyNumberFormat="1" applyFont="1" applyFill="1" applyBorder="1" applyAlignment="1" quotePrefix="1">
      <alignment horizontal="right" vertical="center"/>
      <protection/>
    </xf>
    <xf numFmtId="3" fontId="14" fillId="35" borderId="0" xfId="76" applyNumberFormat="1" applyFont="1" applyFill="1" applyBorder="1" applyAlignment="1" quotePrefix="1">
      <alignment horizontal="right" vertical="center"/>
      <protection/>
    </xf>
    <xf numFmtId="187" fontId="14" fillId="35" borderId="0" xfId="76" applyNumberFormat="1" applyFont="1" applyFill="1" applyBorder="1" applyAlignment="1" quotePrefix="1">
      <alignment horizontal="right" vertical="center"/>
      <protection/>
    </xf>
    <xf numFmtId="49" fontId="14" fillId="35" borderId="0" xfId="76" applyNumberFormat="1" applyFont="1" applyFill="1" applyBorder="1" applyAlignment="1">
      <alignment vertical="top"/>
      <protection/>
    </xf>
    <xf numFmtId="187" fontId="14" fillId="35" borderId="23" xfId="76" applyNumberFormat="1" applyFont="1" applyFill="1" applyBorder="1" applyAlignment="1" quotePrefix="1">
      <alignment horizontal="right" vertical="center"/>
      <protection/>
    </xf>
    <xf numFmtId="186" fontId="14" fillId="35" borderId="0" xfId="78" applyNumberFormat="1" applyFont="1" applyFill="1" applyBorder="1" applyAlignment="1" quotePrefix="1">
      <alignment horizontal="right" vertical="center"/>
      <protection/>
    </xf>
    <xf numFmtId="3" fontId="105" fillId="35" borderId="0" xfId="0" applyNumberFormat="1" applyFont="1" applyFill="1" applyBorder="1" applyAlignment="1" quotePrefix="1">
      <alignment horizontal="right" vertical="center"/>
    </xf>
    <xf numFmtId="3" fontId="105" fillId="35" borderId="24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 quotePrefix="1">
      <alignment horizontal="right" vertical="center"/>
    </xf>
    <xf numFmtId="3" fontId="16" fillId="35" borderId="0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 vertical="center"/>
    </xf>
    <xf numFmtId="49" fontId="15" fillId="35" borderId="23" xfId="76" applyNumberFormat="1" applyFont="1" applyFill="1" applyBorder="1" applyAlignment="1">
      <alignment vertical="center"/>
      <protection/>
    </xf>
    <xf numFmtId="187" fontId="15" fillId="35" borderId="23" xfId="76" applyNumberFormat="1" applyFont="1" applyFill="1" applyBorder="1" applyAlignment="1" quotePrefix="1">
      <alignment horizontal="right" vertical="center"/>
      <protection/>
    </xf>
    <xf numFmtId="186" fontId="15" fillId="35" borderId="0" xfId="76" applyNumberFormat="1" applyFont="1" applyFill="1" applyBorder="1" applyAlignment="1" quotePrefix="1">
      <alignment horizontal="right" vertical="center"/>
      <protection/>
    </xf>
    <xf numFmtId="3" fontId="105" fillId="35" borderId="23" xfId="0" applyNumberFormat="1" applyFont="1" applyFill="1" applyBorder="1" applyAlignment="1" quotePrefix="1">
      <alignment horizontal="right" vertical="center"/>
    </xf>
    <xf numFmtId="3" fontId="15" fillId="35" borderId="23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>
      <alignment vertical="center"/>
    </xf>
    <xf numFmtId="49" fontId="14" fillId="35" borderId="23" xfId="76" applyNumberFormat="1" applyFont="1" applyFill="1" applyBorder="1" applyAlignment="1">
      <alignment vertical="top"/>
      <protection/>
    </xf>
    <xf numFmtId="49" fontId="15" fillId="35" borderId="0" xfId="76" applyNumberFormat="1" applyFont="1" applyFill="1" applyBorder="1" applyAlignment="1">
      <alignment vertical="center"/>
      <protection/>
    </xf>
    <xf numFmtId="49" fontId="14" fillId="35" borderId="0" xfId="76" applyNumberFormat="1" applyFont="1" applyFill="1" applyBorder="1" applyAlignment="1">
      <alignment vertical="center"/>
      <protection/>
    </xf>
    <xf numFmtId="3" fontId="107" fillId="35" borderId="0" xfId="76" applyNumberFormat="1" applyFont="1" applyFill="1" applyBorder="1" applyAlignment="1" quotePrefix="1">
      <alignment horizontal="right" vertical="center"/>
      <protection/>
    </xf>
    <xf numFmtId="3" fontId="46" fillId="35" borderId="0" xfId="0" applyNumberFormat="1" applyFont="1" applyFill="1" applyBorder="1" applyAlignment="1" quotePrefix="1">
      <alignment horizontal="right" vertical="center"/>
    </xf>
    <xf numFmtId="3" fontId="16" fillId="35" borderId="25" xfId="0" applyNumberFormat="1" applyFont="1" applyFill="1" applyBorder="1" applyAlignment="1" quotePrefix="1">
      <alignment horizontal="right" vertical="center"/>
    </xf>
    <xf numFmtId="3" fontId="16" fillId="35" borderId="17" xfId="0" applyNumberFormat="1" applyFont="1" applyFill="1" applyBorder="1" applyAlignment="1">
      <alignment vertical="center"/>
    </xf>
    <xf numFmtId="3" fontId="16" fillId="35" borderId="26" xfId="0" applyNumberFormat="1" applyFont="1" applyFill="1" applyBorder="1" applyAlignment="1">
      <alignment vertical="center"/>
    </xf>
    <xf numFmtId="3" fontId="105" fillId="35" borderId="27" xfId="0" applyNumberFormat="1" applyFont="1" applyFill="1" applyBorder="1" applyAlignment="1" quotePrefix="1">
      <alignment horizontal="right" vertical="center"/>
    </xf>
    <xf numFmtId="3" fontId="105" fillId="35" borderId="28" xfId="0" applyNumberFormat="1" applyFont="1" applyFill="1" applyBorder="1" applyAlignment="1" quotePrefix="1">
      <alignment horizontal="right" vertical="center"/>
    </xf>
    <xf numFmtId="3" fontId="105" fillId="35" borderId="24" xfId="0" applyNumberFormat="1" applyFont="1" applyFill="1" applyBorder="1" applyAlignment="1" quotePrefix="1">
      <alignment horizontal="right"/>
    </xf>
    <xf numFmtId="3" fontId="105" fillId="35" borderId="0" xfId="0" applyNumberFormat="1" applyFont="1" applyFill="1" applyBorder="1" applyAlignment="1" quotePrefix="1">
      <alignment horizontal="right"/>
    </xf>
    <xf numFmtId="3" fontId="16" fillId="35" borderId="13" xfId="0" applyNumberFormat="1" applyFont="1" applyFill="1" applyBorder="1" applyAlignment="1">
      <alignment vertical="center"/>
    </xf>
    <xf numFmtId="3" fontId="16" fillId="35" borderId="23" xfId="0" applyNumberFormat="1" applyFont="1" applyFill="1" applyBorder="1" applyAlignment="1" quotePrefix="1">
      <alignment horizontal="right"/>
    </xf>
    <xf numFmtId="3" fontId="16" fillId="35" borderId="0" xfId="0" applyNumberFormat="1" applyFont="1" applyFill="1" applyBorder="1" applyAlignment="1">
      <alignment/>
    </xf>
    <xf numFmtId="186" fontId="14" fillId="35" borderId="13" xfId="76" applyNumberFormat="1" applyFont="1" applyFill="1" applyBorder="1" applyAlignment="1" quotePrefix="1">
      <alignment horizontal="right" vertical="center"/>
      <protection/>
    </xf>
    <xf numFmtId="187" fontId="14" fillId="35" borderId="23" xfId="78" applyNumberFormat="1" applyFont="1" applyFill="1" applyBorder="1" applyAlignment="1" quotePrefix="1">
      <alignment horizontal="right" vertical="center"/>
      <protection/>
    </xf>
    <xf numFmtId="3" fontId="7" fillId="35" borderId="23" xfId="0" applyNumberFormat="1" applyFont="1" applyFill="1" applyBorder="1" applyAlignment="1" quotePrefix="1">
      <alignment horizontal="right" vertical="center"/>
    </xf>
    <xf numFmtId="3" fontId="7" fillId="35" borderId="0" xfId="0" applyNumberFormat="1" applyFont="1" applyFill="1" applyBorder="1" applyAlignment="1" quotePrefix="1">
      <alignment horizontal="right" vertical="center"/>
    </xf>
    <xf numFmtId="3" fontId="7" fillId="35" borderId="13" xfId="0" applyNumberFormat="1" applyFont="1" applyFill="1" applyBorder="1" applyAlignment="1" quotePrefix="1">
      <alignment horizontal="right" vertical="center"/>
    </xf>
    <xf numFmtId="3" fontId="7" fillId="35" borderId="23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 quotePrefix="1">
      <alignment horizontal="right"/>
    </xf>
    <xf numFmtId="3" fontId="7" fillId="35" borderId="0" xfId="0" applyNumberFormat="1" applyFont="1" applyFill="1" applyBorder="1" applyAlignment="1">
      <alignment/>
    </xf>
    <xf numFmtId="3" fontId="15" fillId="35" borderId="0" xfId="78" applyNumberFormat="1" applyFont="1" applyFill="1" applyBorder="1" applyAlignment="1" quotePrefix="1">
      <alignment horizontal="right" vertical="center"/>
      <protection/>
    </xf>
    <xf numFmtId="49" fontId="14" fillId="35" borderId="23" xfId="76" applyNumberFormat="1" applyFont="1" applyFill="1" applyBorder="1" applyAlignment="1">
      <alignment vertical="center"/>
      <protection/>
    </xf>
    <xf numFmtId="49" fontId="14" fillId="35" borderId="13" xfId="76" applyNumberFormat="1" applyFont="1" applyFill="1" applyBorder="1" applyAlignment="1">
      <alignment vertical="center"/>
      <protection/>
    </xf>
    <xf numFmtId="186" fontId="14" fillId="35" borderId="13" xfId="78" applyNumberFormat="1" applyFont="1" applyFill="1" applyBorder="1" applyAlignment="1" quotePrefix="1">
      <alignment horizontal="right" vertical="center"/>
      <protection/>
    </xf>
    <xf numFmtId="3" fontId="105" fillId="0" borderId="23" xfId="0" applyNumberFormat="1" applyFont="1" applyFill="1" applyBorder="1" applyAlignment="1" quotePrefix="1">
      <alignment horizontal="right" vertical="center"/>
    </xf>
    <xf numFmtId="3" fontId="105" fillId="0" borderId="0" xfId="0" applyNumberFormat="1" applyFont="1" applyFill="1" applyBorder="1" applyAlignment="1" quotePrefix="1">
      <alignment horizontal="right" vertical="center"/>
    </xf>
    <xf numFmtId="3" fontId="16" fillId="0" borderId="23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187" fontId="15" fillId="0" borderId="23" xfId="76" applyNumberFormat="1" applyFont="1" applyFill="1" applyBorder="1" applyAlignment="1" quotePrefix="1">
      <alignment horizontal="right" vertical="center"/>
      <protection/>
    </xf>
    <xf numFmtId="186" fontId="15" fillId="0" borderId="0" xfId="76" applyNumberFormat="1" applyFont="1" applyFill="1" applyBorder="1" applyAlignment="1" quotePrefix="1">
      <alignment horizontal="right" vertical="center"/>
      <protection/>
    </xf>
    <xf numFmtId="186" fontId="14" fillId="0" borderId="0" xfId="76" applyNumberFormat="1" applyFont="1" applyFill="1" applyBorder="1" applyAlignment="1" quotePrefix="1">
      <alignment horizontal="right" vertical="center"/>
      <protection/>
    </xf>
    <xf numFmtId="3" fontId="16" fillId="0" borderId="25" xfId="0" applyNumberFormat="1" applyFont="1" applyFill="1" applyBorder="1" applyAlignment="1" quotePrefix="1">
      <alignment horizontal="right" vertical="center"/>
    </xf>
    <xf numFmtId="3" fontId="16" fillId="0" borderId="17" xfId="0" applyNumberFormat="1" applyFont="1" applyFill="1" applyBorder="1" applyAlignment="1">
      <alignment vertical="center"/>
    </xf>
    <xf numFmtId="3" fontId="20" fillId="0" borderId="0" xfId="78" applyNumberFormat="1" applyFont="1" applyFill="1" applyBorder="1" applyAlignment="1" quotePrefix="1">
      <alignment horizontal="right" vertical="center"/>
      <protection/>
    </xf>
    <xf numFmtId="177" fontId="1" fillId="0" borderId="29" xfId="43" applyNumberFormat="1" applyFont="1" applyFill="1" applyBorder="1" applyAlignment="1">
      <alignment horizontal="center" vertical="center"/>
    </xf>
    <xf numFmtId="38" fontId="1" fillId="0" borderId="11" xfId="53" applyFont="1" applyFill="1" applyBorder="1" applyAlignment="1">
      <alignment horizontal="center" vertical="center"/>
    </xf>
    <xf numFmtId="177" fontId="1" fillId="0" borderId="30" xfId="4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center"/>
    </xf>
    <xf numFmtId="180" fontId="4" fillId="0" borderId="0" xfId="53" applyNumberFormat="1" applyFont="1" applyFill="1" applyAlignment="1">
      <alignment vertical="center"/>
    </xf>
    <xf numFmtId="176" fontId="4" fillId="0" borderId="0" xfId="43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right" vertical="center"/>
    </xf>
    <xf numFmtId="180" fontId="1" fillId="0" borderId="0" xfId="53" applyNumberFormat="1" applyFont="1" applyFill="1" applyAlignment="1">
      <alignment vertical="center"/>
    </xf>
    <xf numFmtId="176" fontId="1" fillId="0" borderId="0" xfId="43" applyNumberFormat="1" applyFont="1" applyFill="1" applyAlignment="1">
      <alignment vertical="center"/>
    </xf>
    <xf numFmtId="0" fontId="1" fillId="0" borderId="26" xfId="0" applyNumberFormat="1" applyFont="1" applyFill="1" applyBorder="1" applyAlignment="1">
      <alignment horizontal="right" vertical="center"/>
    </xf>
    <xf numFmtId="180" fontId="1" fillId="0" borderId="17" xfId="53" applyNumberFormat="1" applyFont="1" applyFill="1" applyBorder="1" applyAlignment="1">
      <alignment vertical="center"/>
    </xf>
    <xf numFmtId="176" fontId="1" fillId="0" borderId="17" xfId="43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80" fontId="1" fillId="0" borderId="23" xfId="53" applyNumberFormat="1" applyFont="1" applyFill="1" applyBorder="1" applyAlignment="1">
      <alignment vertical="center"/>
    </xf>
    <xf numFmtId="180" fontId="1" fillId="0" borderId="0" xfId="5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4" fillId="0" borderId="0" xfId="43" applyNumberFormat="1" applyFont="1" applyFill="1" applyBorder="1" applyAlignment="1">
      <alignment vertical="center"/>
    </xf>
    <xf numFmtId="176" fontId="1" fillId="0" borderId="0" xfId="4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38" fontId="1" fillId="0" borderId="23" xfId="53" applyFont="1" applyFill="1" applyBorder="1" applyAlignment="1">
      <alignment vertical="center"/>
    </xf>
    <xf numFmtId="177" fontId="1" fillId="0" borderId="0" xfId="43" applyNumberFormat="1" applyFont="1" applyFill="1" applyBorder="1" applyAlignment="1">
      <alignment vertical="center"/>
    </xf>
    <xf numFmtId="176" fontId="7" fillId="0" borderId="0" xfId="4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8" fontId="4" fillId="0" borderId="0" xfId="53" applyFont="1" applyFill="1" applyBorder="1" applyAlignment="1">
      <alignment vertical="center"/>
    </xf>
    <xf numFmtId="38" fontId="4" fillId="0" borderId="0" xfId="53" applyFont="1" applyFill="1" applyBorder="1" applyAlignment="1">
      <alignment horizontal="right" vertical="center"/>
    </xf>
    <xf numFmtId="176" fontId="4" fillId="0" borderId="0" xfId="43" applyNumberFormat="1" applyFont="1" applyFill="1" applyBorder="1" applyAlignment="1">
      <alignment horizontal="right" vertical="center"/>
    </xf>
    <xf numFmtId="38" fontId="1" fillId="0" borderId="0" xfId="53" applyFont="1" applyFill="1" applyBorder="1" applyAlignment="1">
      <alignment horizontal="right" vertical="center"/>
    </xf>
    <xf numFmtId="176" fontId="1" fillId="0" borderId="0" xfId="43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vertical="center"/>
    </xf>
    <xf numFmtId="182" fontId="5" fillId="0" borderId="0" xfId="53" applyNumberFormat="1" applyFont="1" applyFill="1" applyBorder="1" applyAlignment="1">
      <alignment vertical="center"/>
    </xf>
    <xf numFmtId="179" fontId="5" fillId="0" borderId="0" xfId="53" applyNumberFormat="1" applyFont="1" applyFill="1" applyBorder="1" applyAlignment="1">
      <alignment vertical="center"/>
    </xf>
    <xf numFmtId="3" fontId="21" fillId="0" borderId="12" xfId="85" applyNumberFormat="1" applyFont="1" applyFill="1" applyBorder="1" applyAlignment="1">
      <alignment horizontal="center" vertical="center"/>
      <protection/>
    </xf>
    <xf numFmtId="3" fontId="21" fillId="0" borderId="11" xfId="85" applyNumberFormat="1" applyFont="1" applyFill="1" applyBorder="1" applyAlignment="1">
      <alignment horizontal="center" vertical="center"/>
      <protection/>
    </xf>
    <xf numFmtId="0" fontId="25" fillId="0" borderId="13" xfId="87" applyFont="1" applyFill="1" applyBorder="1" applyAlignment="1">
      <alignment horizontal="center" vertical="center"/>
      <protection/>
    </xf>
    <xf numFmtId="0" fontId="6" fillId="0" borderId="23" xfId="87" applyFont="1" applyFill="1" applyBorder="1">
      <alignment vertical="center"/>
      <protection/>
    </xf>
    <xf numFmtId="3" fontId="21" fillId="0" borderId="13" xfId="85" applyNumberFormat="1" applyFont="1" applyFill="1" applyBorder="1" applyAlignment="1">
      <alignment horizontal="distributed" vertical="center"/>
      <protection/>
    </xf>
    <xf numFmtId="182" fontId="26" fillId="0" borderId="23" xfId="85" applyNumberFormat="1" applyFont="1" applyFill="1" applyBorder="1" applyAlignment="1">
      <alignment vertical="center"/>
      <protection/>
    </xf>
    <xf numFmtId="3" fontId="26" fillId="0" borderId="0" xfId="85" applyNumberFormat="1" applyFont="1" applyFill="1" applyBorder="1" applyAlignment="1">
      <alignment horizontal="right" vertical="center"/>
      <protection/>
    </xf>
    <xf numFmtId="49" fontId="21" fillId="0" borderId="13" xfId="85" applyNumberFormat="1" applyFont="1" applyFill="1" applyBorder="1" applyAlignment="1">
      <alignment horizontal="distributed" vertical="center"/>
      <protection/>
    </xf>
    <xf numFmtId="49" fontId="19" fillId="0" borderId="26" xfId="85" applyNumberFormat="1" applyFont="1" applyFill="1" applyBorder="1" applyAlignment="1">
      <alignment horizontal="distributed" vertical="center"/>
      <protection/>
    </xf>
    <xf numFmtId="3" fontId="102" fillId="0" borderId="12" xfId="85" applyNumberFormat="1" applyFont="1" applyFill="1" applyBorder="1" applyAlignment="1">
      <alignment horizontal="center" vertical="center"/>
      <protection/>
    </xf>
    <xf numFmtId="3" fontId="102" fillId="0" borderId="11" xfId="85" applyNumberFormat="1" applyFont="1" applyFill="1" applyBorder="1" applyAlignment="1">
      <alignment horizontal="center" vertical="center"/>
      <protection/>
    </xf>
    <xf numFmtId="49" fontId="102" fillId="0" borderId="13" xfId="85" applyNumberFormat="1" applyFont="1" applyFill="1" applyBorder="1" applyAlignment="1">
      <alignment horizontal="distributed" vertical="center"/>
      <protection/>
    </xf>
    <xf numFmtId="49" fontId="108" fillId="0" borderId="13" xfId="85" applyNumberFormat="1" applyFont="1" applyFill="1" applyBorder="1" applyAlignment="1">
      <alignment horizontal="distributed" vertical="center"/>
      <protection/>
    </xf>
    <xf numFmtId="3" fontId="102" fillId="0" borderId="13" xfId="85" applyNumberFormat="1" applyFont="1" applyFill="1" applyBorder="1" applyAlignment="1">
      <alignment horizontal="distributed" vertical="center"/>
      <protection/>
    </xf>
    <xf numFmtId="179" fontId="26" fillId="0" borderId="23" xfId="85" applyNumberFormat="1" applyFont="1" applyFill="1" applyBorder="1" applyAlignment="1">
      <alignment vertical="center"/>
      <protection/>
    </xf>
    <xf numFmtId="179" fontId="28" fillId="0" borderId="0" xfId="87" applyNumberFormat="1" applyFont="1" applyFill="1" applyBorder="1" applyAlignment="1">
      <alignment horizontal="right" vertical="center"/>
      <protection/>
    </xf>
    <xf numFmtId="3" fontId="19" fillId="0" borderId="13" xfId="85" applyNumberFormat="1" applyFont="1" applyFill="1" applyBorder="1" applyAlignment="1">
      <alignment horizontal="distributed" vertical="center"/>
      <protection/>
    </xf>
    <xf numFmtId="179" fontId="26" fillId="0" borderId="13" xfId="85" applyNumberFormat="1" applyFont="1" applyFill="1" applyBorder="1" applyAlignment="1">
      <alignment vertical="center"/>
      <protection/>
    </xf>
    <xf numFmtId="179" fontId="31" fillId="0" borderId="0" xfId="87" applyNumberFormat="1" applyFont="1" applyFill="1">
      <alignment vertical="center"/>
      <protection/>
    </xf>
    <xf numFmtId="3" fontId="19" fillId="0" borderId="26" xfId="85" applyNumberFormat="1" applyFont="1" applyFill="1" applyBorder="1" applyAlignment="1">
      <alignment horizontal="distributed" vertical="center"/>
      <protection/>
    </xf>
    <xf numFmtId="49" fontId="13" fillId="0" borderId="0" xfId="76" applyNumberFormat="1" applyFont="1" applyFill="1" applyAlignment="1">
      <alignment/>
      <protection/>
    </xf>
    <xf numFmtId="187" fontId="13" fillId="0" borderId="0" xfId="78" applyNumberFormat="1" applyFont="1" applyFill="1" applyBorder="1" applyAlignment="1" quotePrefix="1">
      <alignment horizontal="right" vertical="center"/>
      <protection/>
    </xf>
    <xf numFmtId="0" fontId="1" fillId="0" borderId="31" xfId="81" applyFont="1" applyFill="1" applyBorder="1" applyAlignment="1">
      <alignment horizontal="center" vertical="center"/>
      <protection/>
    </xf>
    <xf numFmtId="0" fontId="5" fillId="0" borderId="0" xfId="81" applyFont="1" applyFill="1" applyBorder="1">
      <alignment vertical="center"/>
      <protection/>
    </xf>
    <xf numFmtId="0" fontId="1" fillId="0" borderId="0" xfId="81" applyFont="1" applyFill="1" applyBorder="1" applyAlignment="1">
      <alignment horizontal="center" vertical="center"/>
      <protection/>
    </xf>
    <xf numFmtId="0" fontId="22" fillId="0" borderId="0" xfId="81" applyFont="1" applyFill="1" applyBorder="1">
      <alignment vertical="center"/>
      <protection/>
    </xf>
    <xf numFmtId="0" fontId="5" fillId="0" borderId="17" xfId="81" applyFont="1" applyFill="1" applyBorder="1">
      <alignment vertical="center"/>
      <protection/>
    </xf>
    <xf numFmtId="38" fontId="1" fillId="0" borderId="11" xfId="56" applyFont="1" applyFill="1" applyBorder="1" applyAlignment="1">
      <alignment horizontal="distributed" vertical="center"/>
    </xf>
    <xf numFmtId="38" fontId="1" fillId="0" borderId="15" xfId="56" applyFont="1" applyFill="1" applyBorder="1" applyAlignment="1">
      <alignment horizontal="distributed" vertical="center"/>
    </xf>
    <xf numFmtId="38" fontId="1" fillId="0" borderId="32" xfId="56" applyFont="1" applyFill="1" applyBorder="1" applyAlignment="1">
      <alignment horizontal="distributed" vertical="center"/>
    </xf>
    <xf numFmtId="180" fontId="1" fillId="0" borderId="0" xfId="56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180" fontId="6" fillId="0" borderId="0" xfId="5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12" xfId="86" applyNumberFormat="1" applyFont="1" applyFill="1" applyBorder="1" applyAlignment="1">
      <alignment horizontal="center" vertical="center" wrapText="1"/>
      <protection/>
    </xf>
    <xf numFmtId="196" fontId="5" fillId="0" borderId="0" xfId="86" applyNumberFormat="1" applyFont="1" applyFill="1" applyBorder="1" applyAlignment="1">
      <alignment horizontal="distributed" vertical="center"/>
      <protection/>
    </xf>
    <xf numFmtId="196" fontId="5" fillId="0" borderId="13" xfId="86" applyNumberFormat="1" applyFont="1" applyFill="1" applyBorder="1" applyAlignment="1">
      <alignment vertical="center"/>
      <protection/>
    </xf>
    <xf numFmtId="0" fontId="5" fillId="0" borderId="13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horizontal="distributed" vertical="center"/>
      <protection/>
    </xf>
    <xf numFmtId="0" fontId="5" fillId="0" borderId="26" xfId="86" applyFont="1" applyFill="1" applyBorder="1" applyAlignment="1">
      <alignment vertical="center"/>
      <protection/>
    </xf>
    <xf numFmtId="38" fontId="5" fillId="0" borderId="30" xfId="53" applyFont="1" applyFill="1" applyBorder="1" applyAlignment="1">
      <alignment horizontal="center" vertical="center" wrapText="1"/>
    </xf>
    <xf numFmtId="38" fontId="5" fillId="0" borderId="11" xfId="53" applyFont="1" applyFill="1" applyBorder="1" applyAlignment="1">
      <alignment horizontal="center" vertical="center" wrapText="1"/>
    </xf>
    <xf numFmtId="38" fontId="5" fillId="0" borderId="12" xfId="53" applyFont="1" applyFill="1" applyBorder="1" applyAlignment="1">
      <alignment horizontal="center" vertical="center" wrapText="1"/>
    </xf>
    <xf numFmtId="0" fontId="5" fillId="0" borderId="11" xfId="86" applyFont="1" applyFill="1" applyBorder="1" applyAlignment="1">
      <alignment horizontal="center" vertical="center" wrapText="1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43" fillId="0" borderId="0" xfId="86" applyFont="1" applyFill="1" applyBorder="1" applyAlignment="1">
      <alignment vertical="center"/>
      <protection/>
    </xf>
    <xf numFmtId="0" fontId="5" fillId="0" borderId="17" xfId="86" applyFont="1" applyFill="1" applyBorder="1" applyAlignment="1">
      <alignment vertical="center"/>
      <protection/>
    </xf>
    <xf numFmtId="0" fontId="5" fillId="0" borderId="30" xfId="86" applyFont="1" applyFill="1" applyBorder="1" applyAlignment="1">
      <alignment horizontal="center" vertical="center" wrapText="1"/>
      <protection/>
    </xf>
    <xf numFmtId="0" fontId="5" fillId="0" borderId="0" xfId="86" applyFont="1" applyFill="1" applyAlignment="1">
      <alignment horizontal="distributed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22" fillId="0" borderId="0" xfId="0" applyFont="1" applyFill="1" applyAlignment="1">
      <alignment/>
    </xf>
    <xf numFmtId="0" fontId="30" fillId="0" borderId="26" xfId="0" applyFont="1" applyFill="1" applyBorder="1" applyAlignment="1">
      <alignment vertical="center"/>
    </xf>
    <xf numFmtId="3" fontId="26" fillId="0" borderId="13" xfId="85" applyNumberFormat="1" applyFont="1" applyFill="1" applyBorder="1" applyAlignment="1">
      <alignment horizontal="right" vertical="center"/>
      <protection/>
    </xf>
    <xf numFmtId="49" fontId="21" fillId="0" borderId="0" xfId="76" applyNumberFormat="1" applyFont="1" applyFill="1" applyAlignment="1">
      <alignment vertical="center"/>
      <protection/>
    </xf>
    <xf numFmtId="0" fontId="6" fillId="0" borderId="13" xfId="87" applyFont="1" applyFill="1" applyBorder="1">
      <alignment vertical="center"/>
      <protection/>
    </xf>
    <xf numFmtId="182" fontId="26" fillId="0" borderId="13" xfId="85" applyNumberFormat="1" applyFont="1" applyFill="1" applyBorder="1" applyAlignment="1">
      <alignment vertical="center"/>
      <protection/>
    </xf>
    <xf numFmtId="38" fontId="5" fillId="0" borderId="11" xfId="53" applyFont="1" applyFill="1" applyBorder="1" applyAlignment="1">
      <alignment horizontal="center" vertical="center"/>
    </xf>
    <xf numFmtId="38" fontId="5" fillId="0" borderId="12" xfId="53" applyFont="1" applyFill="1" applyBorder="1" applyAlignment="1">
      <alignment horizontal="center" vertical="center"/>
    </xf>
    <xf numFmtId="188" fontId="5" fillId="0" borderId="0" xfId="5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81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top"/>
    </xf>
    <xf numFmtId="0" fontId="109" fillId="0" borderId="0" xfId="0" applyFont="1" applyFill="1" applyAlignment="1">
      <alignment/>
    </xf>
    <xf numFmtId="0" fontId="109" fillId="0" borderId="0" xfId="0" applyFont="1" applyFill="1" applyBorder="1" applyAlignment="1">
      <alignment/>
    </xf>
    <xf numFmtId="0" fontId="22" fillId="34" borderId="26" xfId="0" applyFont="1" applyFill="1" applyBorder="1" applyAlignment="1">
      <alignment horizontal="distributed" vertical="center"/>
    </xf>
    <xf numFmtId="179" fontId="22" fillId="34" borderId="25" xfId="0" applyNumberFormat="1" applyFont="1" applyFill="1" applyBorder="1" applyAlignment="1">
      <alignment vertical="center"/>
    </xf>
    <xf numFmtId="179" fontId="22" fillId="34" borderId="17" xfId="53" applyNumberFormat="1" applyFont="1" applyFill="1" applyBorder="1" applyAlignment="1">
      <alignment vertical="center"/>
    </xf>
    <xf numFmtId="182" fontId="22" fillId="34" borderId="17" xfId="53" applyNumberFormat="1" applyFont="1" applyFill="1" applyBorder="1" applyAlignment="1">
      <alignment vertical="center"/>
    </xf>
    <xf numFmtId="188" fontId="22" fillId="34" borderId="17" xfId="53" applyNumberFormat="1" applyFont="1" applyFill="1" applyBorder="1" applyAlignment="1">
      <alignment vertical="center"/>
    </xf>
    <xf numFmtId="182" fontId="22" fillId="34" borderId="17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79" fontId="6" fillId="0" borderId="23" xfId="87" applyNumberFormat="1" applyFont="1" applyFill="1" applyBorder="1">
      <alignment vertical="center"/>
      <protection/>
    </xf>
    <xf numFmtId="179" fontId="6" fillId="0" borderId="13" xfId="87" applyNumberFormat="1" applyFont="1" applyFill="1" applyBorder="1">
      <alignment vertical="center"/>
      <protection/>
    </xf>
    <xf numFmtId="179" fontId="31" fillId="0" borderId="13" xfId="87" applyNumberFormat="1" applyFont="1" applyFill="1" applyBorder="1">
      <alignment vertical="center"/>
      <protection/>
    </xf>
    <xf numFmtId="179" fontId="26" fillId="0" borderId="28" xfId="85" applyNumberFormat="1" applyFont="1" applyFill="1" applyBorder="1" applyAlignment="1">
      <alignment vertical="center"/>
      <protection/>
    </xf>
    <xf numFmtId="179" fontId="26" fillId="0" borderId="25" xfId="85" applyNumberFormat="1" applyFont="1" applyFill="1" applyBorder="1" applyAlignment="1">
      <alignment vertical="center"/>
      <protection/>
    </xf>
    <xf numFmtId="179" fontId="26" fillId="0" borderId="26" xfId="85" applyNumberFormat="1" applyFont="1" applyFill="1" applyBorder="1" applyAlignment="1">
      <alignment vertical="center"/>
      <protection/>
    </xf>
    <xf numFmtId="179" fontId="28" fillId="0" borderId="13" xfId="87" applyNumberFormat="1" applyFont="1" applyFill="1" applyBorder="1" applyAlignment="1">
      <alignment horizontal="right" vertical="center"/>
      <protection/>
    </xf>
    <xf numFmtId="179" fontId="28" fillId="0" borderId="13" xfId="56" applyNumberFormat="1" applyFont="1" applyFill="1" applyBorder="1" applyAlignment="1">
      <alignment horizontal="right" vertical="center"/>
    </xf>
    <xf numFmtId="179" fontId="28" fillId="0" borderId="23" xfId="87" applyNumberFormat="1" applyFont="1" applyFill="1" applyBorder="1">
      <alignment vertical="center"/>
      <protection/>
    </xf>
    <xf numFmtId="179" fontId="28" fillId="0" borderId="0" xfId="87" applyNumberFormat="1" applyFont="1" applyFill="1">
      <alignment vertical="center"/>
      <protection/>
    </xf>
    <xf numFmtId="179" fontId="31" fillId="0" borderId="25" xfId="87" applyNumberFormat="1" applyFont="1" applyFill="1" applyBorder="1">
      <alignment vertical="center"/>
      <protection/>
    </xf>
    <xf numFmtId="179" fontId="31" fillId="0" borderId="17" xfId="87" applyNumberFormat="1" applyFont="1" applyFill="1" applyBorder="1">
      <alignment vertical="center"/>
      <protection/>
    </xf>
    <xf numFmtId="3" fontId="17" fillId="0" borderId="33" xfId="85" applyNumberFormat="1" applyFont="1" applyFill="1" applyBorder="1" applyAlignment="1">
      <alignment horizontal="center" vertical="center"/>
      <protection/>
    </xf>
    <xf numFmtId="3" fontId="17" fillId="0" borderId="34" xfId="85" applyNumberFormat="1" applyFont="1" applyFill="1" applyBorder="1" applyAlignment="1">
      <alignment horizontal="center" vertical="center"/>
      <protection/>
    </xf>
    <xf numFmtId="3" fontId="17" fillId="0" borderId="35" xfId="85" applyNumberFormat="1" applyFont="1" applyFill="1" applyBorder="1" applyAlignment="1">
      <alignment horizontal="center" vertical="center"/>
      <protection/>
    </xf>
    <xf numFmtId="49" fontId="5" fillId="0" borderId="31" xfId="85" applyNumberFormat="1" applyFont="1" applyFill="1" applyBorder="1" applyAlignment="1">
      <alignment horizontal="distributed" vertical="center"/>
      <protection/>
    </xf>
    <xf numFmtId="49" fontId="5" fillId="0" borderId="14" xfId="85" applyNumberFormat="1" applyFont="1" applyFill="1" applyBorder="1" applyAlignment="1">
      <alignment horizontal="distributed" vertical="center"/>
      <protection/>
    </xf>
    <xf numFmtId="3" fontId="5" fillId="0" borderId="13" xfId="85" applyNumberFormat="1" applyFont="1" applyFill="1" applyBorder="1" applyAlignment="1">
      <alignment horizontal="distributed" vertical="center"/>
      <protection/>
    </xf>
    <xf numFmtId="49" fontId="22" fillId="0" borderId="14" xfId="85" applyNumberFormat="1" applyFont="1" applyFill="1" applyBorder="1" applyAlignment="1">
      <alignment horizontal="distributed" vertical="center"/>
      <protection/>
    </xf>
    <xf numFmtId="49" fontId="5" fillId="0" borderId="26" xfId="85" applyNumberFormat="1" applyFont="1" applyFill="1" applyBorder="1" applyAlignment="1">
      <alignment horizontal="distributed" vertical="center"/>
      <protection/>
    </xf>
    <xf numFmtId="0" fontId="43" fillId="0" borderId="13" xfId="0" applyFont="1" applyFill="1" applyBorder="1" applyAlignment="1">
      <alignment horizontal="center" vertical="center"/>
    </xf>
    <xf numFmtId="0" fontId="1" fillId="0" borderId="13" xfId="85" applyFont="1" applyFill="1" applyBorder="1">
      <alignment/>
      <protection/>
    </xf>
    <xf numFmtId="0" fontId="1" fillId="0" borderId="0" xfId="85" applyFont="1" applyFill="1">
      <alignment/>
      <protection/>
    </xf>
    <xf numFmtId="0" fontId="1" fillId="0" borderId="14" xfId="85" applyFont="1" applyFill="1" applyBorder="1">
      <alignment/>
      <protection/>
    </xf>
    <xf numFmtId="0" fontId="1" fillId="0" borderId="23" xfId="85" applyFont="1" applyFill="1" applyBorder="1">
      <alignment/>
      <protection/>
    </xf>
    <xf numFmtId="0" fontId="1" fillId="0" borderId="36" xfId="85" applyFont="1" applyFill="1" applyBorder="1">
      <alignment/>
      <protection/>
    </xf>
    <xf numFmtId="0" fontId="102" fillId="0" borderId="0" xfId="0" applyFont="1" applyFill="1" applyAlignment="1">
      <alignment/>
    </xf>
    <xf numFmtId="0" fontId="102" fillId="0" borderId="0" xfId="0" applyFont="1" applyFill="1" applyAlignment="1">
      <alignment vertical="top"/>
    </xf>
    <xf numFmtId="3" fontId="1" fillId="0" borderId="33" xfId="85" applyNumberFormat="1" applyFont="1" applyFill="1" applyBorder="1" applyAlignment="1">
      <alignment horizontal="center" vertical="center"/>
      <protection/>
    </xf>
    <xf numFmtId="3" fontId="1" fillId="0" borderId="34" xfId="85" applyNumberFormat="1" applyFont="1" applyFill="1" applyBorder="1" applyAlignment="1">
      <alignment horizontal="center" vertical="center"/>
      <protection/>
    </xf>
    <xf numFmtId="3" fontId="1" fillId="0" borderId="35" xfId="85" applyNumberFormat="1" applyFont="1" applyFill="1" applyBorder="1" applyAlignment="1">
      <alignment horizontal="center" vertical="center"/>
      <protection/>
    </xf>
    <xf numFmtId="3" fontId="5" fillId="0" borderId="14" xfId="85" applyNumberFormat="1" applyFont="1" applyFill="1" applyBorder="1" applyAlignment="1">
      <alignment horizontal="distributed" vertical="center"/>
      <protection/>
    </xf>
    <xf numFmtId="3" fontId="22" fillId="0" borderId="14" xfId="85" applyNumberFormat="1" applyFont="1" applyFill="1" applyBorder="1" applyAlignment="1">
      <alignment horizontal="distributed" vertical="center"/>
      <protection/>
    </xf>
    <xf numFmtId="3" fontId="5" fillId="0" borderId="26" xfId="85" applyNumberFormat="1" applyFont="1" applyFill="1" applyBorder="1" applyAlignment="1">
      <alignment horizontal="distributed" vertical="center"/>
      <protection/>
    </xf>
    <xf numFmtId="49" fontId="14" fillId="0" borderId="0" xfId="76" applyNumberFormat="1" applyFont="1" applyFill="1" applyAlignment="1">
      <alignment/>
      <protection/>
    </xf>
    <xf numFmtId="0" fontId="5" fillId="0" borderId="31" xfId="86" applyFont="1" applyFill="1" applyBorder="1" applyAlignment="1">
      <alignment horizontal="center" vertical="center" wrapText="1"/>
      <protection/>
    </xf>
    <xf numFmtId="0" fontId="5" fillId="0" borderId="24" xfId="86" applyFont="1" applyFill="1" applyBorder="1" applyAlignment="1">
      <alignment horizontal="center" vertical="center" wrapText="1"/>
      <protection/>
    </xf>
    <xf numFmtId="49" fontId="17" fillId="0" borderId="0" xfId="76" applyNumberFormat="1" applyFont="1" applyFill="1" applyBorder="1" applyAlignment="1">
      <alignment vertical="center"/>
      <protection/>
    </xf>
    <xf numFmtId="178" fontId="17" fillId="0" borderId="0" xfId="76" applyNumberFormat="1" applyFont="1" applyFill="1" applyBorder="1" applyAlignment="1">
      <alignment vertical="center"/>
      <protection/>
    </xf>
    <xf numFmtId="49" fontId="17" fillId="0" borderId="13" xfId="76" applyNumberFormat="1" applyFont="1" applyFill="1" applyBorder="1" applyAlignment="1">
      <alignment vertical="center"/>
      <protection/>
    </xf>
    <xf numFmtId="49" fontId="21" fillId="0" borderId="14" xfId="76" applyNumberFormat="1" applyFont="1" applyFill="1" applyBorder="1" applyAlignment="1">
      <alignment vertical="top"/>
      <protection/>
    </xf>
    <xf numFmtId="49" fontId="21" fillId="0" borderId="0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/>
      <protection/>
    </xf>
    <xf numFmtId="49" fontId="17" fillId="0" borderId="14" xfId="78" applyNumberFormat="1" applyFont="1" applyFill="1" applyBorder="1" applyAlignment="1">
      <alignment vertical="center"/>
      <protection/>
    </xf>
    <xf numFmtId="49" fontId="21" fillId="0" borderId="13" xfId="76" applyNumberFormat="1" applyFont="1" applyFill="1" applyBorder="1" applyAlignment="1">
      <alignment vertical="top"/>
      <protection/>
    </xf>
    <xf numFmtId="49" fontId="17" fillId="0" borderId="13" xfId="78" applyNumberFormat="1" applyFont="1" applyFill="1" applyBorder="1" applyAlignment="1">
      <alignment vertical="center"/>
      <protection/>
    </xf>
    <xf numFmtId="49" fontId="17" fillId="0" borderId="26" xfId="78" applyNumberFormat="1" applyFont="1" applyFill="1" applyBorder="1" applyAlignment="1">
      <alignment vertical="center"/>
      <protection/>
    </xf>
    <xf numFmtId="49" fontId="21" fillId="0" borderId="36" xfId="76" applyNumberFormat="1" applyFont="1" applyFill="1" applyBorder="1" applyAlignment="1">
      <alignment vertical="top"/>
      <protection/>
    </xf>
    <xf numFmtId="49" fontId="21" fillId="0" borderId="17" xfId="76" applyNumberFormat="1" applyFont="1" applyFill="1" applyBorder="1" applyAlignment="1">
      <alignment vertical="top"/>
      <protection/>
    </xf>
    <xf numFmtId="38" fontId="110" fillId="0" borderId="0" xfId="53" applyFont="1" applyFill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87" applyFont="1" applyFill="1" applyAlignment="1">
      <alignment horizontal="right" vertical="center"/>
      <protection/>
    </xf>
    <xf numFmtId="0" fontId="28" fillId="0" borderId="0" xfId="87" applyFont="1" applyFill="1">
      <alignment vertical="center"/>
      <protection/>
    </xf>
    <xf numFmtId="179" fontId="111" fillId="0" borderId="0" xfId="87" applyNumberFormat="1" applyFont="1" applyFill="1">
      <alignment vertical="center"/>
      <protection/>
    </xf>
    <xf numFmtId="179" fontId="111" fillId="0" borderId="25" xfId="87" applyNumberFormat="1" applyFont="1" applyFill="1" applyBorder="1">
      <alignment vertical="center"/>
      <protection/>
    </xf>
    <xf numFmtId="179" fontId="111" fillId="0" borderId="17" xfId="87" applyNumberFormat="1" applyFont="1" applyFill="1" applyBorder="1">
      <alignment vertical="center"/>
      <protection/>
    </xf>
    <xf numFmtId="49" fontId="17" fillId="0" borderId="15" xfId="76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quotePrefix="1">
      <alignment horizontal="right" vertical="center"/>
    </xf>
    <xf numFmtId="186" fontId="17" fillId="0" borderId="0" xfId="76" applyNumberFormat="1" applyFont="1" applyFill="1" applyBorder="1" applyAlignment="1" quotePrefix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0" fontId="21" fillId="0" borderId="0" xfId="77" applyNumberFormat="1" applyFont="1" applyFill="1" applyAlignment="1">
      <alignment vertical="center" wrapText="1"/>
      <protection/>
    </xf>
    <xf numFmtId="0" fontId="5" fillId="0" borderId="0" xfId="86" applyFont="1" applyFill="1" applyBorder="1" applyAlignment="1">
      <alignment vertical="top"/>
      <protection/>
    </xf>
    <xf numFmtId="178" fontId="5" fillId="0" borderId="0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6" fillId="0" borderId="0" xfId="86" applyFill="1" applyBorder="1">
      <alignment/>
      <protection/>
    </xf>
    <xf numFmtId="0" fontId="42" fillId="0" borderId="0" xfId="86" applyFont="1" applyFill="1" applyBorder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5" fillId="0" borderId="33" xfId="83" applyNumberFormat="1" applyFont="1" applyFill="1" applyBorder="1" applyAlignment="1">
      <alignment horizontal="center" vertical="center"/>
      <protection/>
    </xf>
    <xf numFmtId="0" fontId="5" fillId="0" borderId="34" xfId="83" applyNumberFormat="1" applyFont="1" applyFill="1" applyBorder="1" applyAlignment="1">
      <alignment horizontal="center" vertical="center"/>
      <protection/>
    </xf>
    <xf numFmtId="179" fontId="13" fillId="0" borderId="0" xfId="76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 quotePrefix="1">
      <alignment horizontal="right" vertical="center"/>
      <protection/>
    </xf>
    <xf numFmtId="179" fontId="17" fillId="0" borderId="0" xfId="76" applyNumberFormat="1" applyFont="1" applyFill="1" applyBorder="1" applyAlignment="1" quotePrefix="1">
      <alignment horizontal="right" vertical="center"/>
      <protection/>
    </xf>
    <xf numFmtId="49" fontId="17" fillId="0" borderId="26" xfId="76" applyNumberFormat="1" applyFont="1" applyFill="1" applyBorder="1" applyAlignment="1">
      <alignment vertical="center"/>
      <protection/>
    </xf>
    <xf numFmtId="179" fontId="21" fillId="0" borderId="17" xfId="76" applyNumberFormat="1" applyFont="1" applyFill="1" applyBorder="1" applyAlignment="1" quotePrefix="1">
      <alignment horizontal="right" vertical="center"/>
      <protection/>
    </xf>
    <xf numFmtId="0" fontId="21" fillId="0" borderId="34" xfId="76" applyNumberFormat="1" applyFont="1" applyFill="1" applyBorder="1" applyAlignment="1">
      <alignment horizontal="center" vertical="center"/>
      <protection/>
    </xf>
    <xf numFmtId="49" fontId="21" fillId="0" borderId="0" xfId="76" applyNumberFormat="1" applyFont="1" applyFill="1" applyAlignment="1">
      <alignment vertical="top"/>
      <protection/>
    </xf>
    <xf numFmtId="179" fontId="21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17" xfId="78" applyNumberFormat="1" applyFont="1" applyFill="1" applyBorder="1" applyAlignment="1" quotePrefix="1">
      <alignment horizontal="right" vertical="center"/>
      <protection/>
    </xf>
    <xf numFmtId="49" fontId="17" fillId="0" borderId="0" xfId="76" applyNumberFormat="1" applyFont="1" applyFill="1" applyBorder="1" applyAlignment="1">
      <alignment horizontal="distributed" vertical="center"/>
      <protection/>
    </xf>
    <xf numFmtId="49" fontId="17" fillId="0" borderId="17" xfId="76" applyNumberFormat="1" applyFont="1" applyFill="1" applyBorder="1" applyAlignment="1">
      <alignment horizontal="distributed" vertical="center"/>
      <protection/>
    </xf>
    <xf numFmtId="3" fontId="17" fillId="0" borderId="23" xfId="76" applyNumberFormat="1" applyFont="1" applyFill="1" applyBorder="1" applyAlignment="1" quotePrefix="1">
      <alignment horizontal="right" vertical="center"/>
      <protection/>
    </xf>
    <xf numFmtId="49" fontId="17" fillId="0" borderId="23" xfId="76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center"/>
      <protection/>
    </xf>
    <xf numFmtId="49" fontId="21" fillId="0" borderId="23" xfId="76" applyNumberFormat="1" applyFont="1" applyFill="1" applyBorder="1" applyAlignment="1">
      <alignment vertical="top"/>
      <protection/>
    </xf>
    <xf numFmtId="49" fontId="17" fillId="0" borderId="25" xfId="76" applyNumberFormat="1" applyFont="1" applyFill="1" applyBorder="1" applyAlignment="1">
      <alignment horizontal="distributed" vertical="center"/>
      <protection/>
    </xf>
    <xf numFmtId="187" fontId="17" fillId="0" borderId="23" xfId="76" applyNumberFormat="1" applyFont="1" applyFill="1" applyBorder="1" applyAlignment="1" quotePrefix="1">
      <alignment horizontal="right" vertical="center"/>
      <protection/>
    </xf>
    <xf numFmtId="186" fontId="17" fillId="0" borderId="13" xfId="76" applyNumberFormat="1" applyFont="1" applyFill="1" applyBorder="1" applyAlignment="1" quotePrefix="1">
      <alignment horizontal="right" vertical="center"/>
      <protection/>
    </xf>
    <xf numFmtId="49" fontId="17" fillId="0" borderId="0" xfId="78" applyNumberFormat="1" applyFont="1" applyFill="1" applyBorder="1" applyAlignment="1">
      <alignment vertical="center"/>
      <protection/>
    </xf>
    <xf numFmtId="49" fontId="17" fillId="0" borderId="17" xfId="78" applyNumberFormat="1" applyFont="1" applyFill="1" applyBorder="1" applyAlignment="1">
      <alignment vertical="center"/>
      <protection/>
    </xf>
    <xf numFmtId="187" fontId="17" fillId="0" borderId="23" xfId="78" applyNumberFormat="1" applyFont="1" applyFill="1" applyBorder="1" applyAlignment="1" quotePrefix="1">
      <alignment horizontal="right" vertical="center"/>
      <protection/>
    </xf>
    <xf numFmtId="186" fontId="17" fillId="0" borderId="0" xfId="78" applyNumberFormat="1" applyFont="1" applyFill="1" applyBorder="1" applyAlignment="1" quotePrefix="1">
      <alignment horizontal="right" vertical="center"/>
      <protection/>
    </xf>
    <xf numFmtId="186" fontId="17" fillId="0" borderId="13" xfId="78" applyNumberFormat="1" applyFont="1" applyFill="1" applyBorder="1" applyAlignment="1" quotePrefix="1">
      <alignment horizontal="right" vertical="center"/>
      <protection/>
    </xf>
    <xf numFmtId="49" fontId="17" fillId="0" borderId="23" xfId="78" applyNumberFormat="1" applyFont="1" applyFill="1" applyBorder="1" applyAlignment="1">
      <alignment vertical="center"/>
      <protection/>
    </xf>
    <xf numFmtId="49" fontId="13" fillId="0" borderId="23" xfId="78" applyNumberFormat="1" applyFont="1" applyFill="1" applyBorder="1" applyAlignment="1">
      <alignment horizontal="distributed" vertical="center"/>
      <protection/>
    </xf>
    <xf numFmtId="49" fontId="17" fillId="0" borderId="23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Border="1" applyAlignment="1">
      <alignment vertical="top"/>
      <protection/>
    </xf>
    <xf numFmtId="186" fontId="14" fillId="0" borderId="0" xfId="76" applyNumberFormat="1" applyFont="1" applyFill="1" applyBorder="1" applyAlignment="1">
      <alignment horizontal="right" vertical="top"/>
      <protection/>
    </xf>
    <xf numFmtId="38" fontId="16" fillId="0" borderId="0" xfId="53" applyFont="1" applyFill="1" applyBorder="1" applyAlignment="1">
      <alignment horizontal="right"/>
    </xf>
    <xf numFmtId="38" fontId="16" fillId="0" borderId="0" xfId="53" applyFont="1" applyFill="1" applyBorder="1" applyAlignment="1">
      <alignment horizontal="right" vertical="center"/>
    </xf>
    <xf numFmtId="38" fontId="5" fillId="0" borderId="31" xfId="53" applyFont="1" applyFill="1" applyBorder="1" applyAlignment="1">
      <alignment horizontal="center" vertical="center" wrapText="1"/>
    </xf>
    <xf numFmtId="0" fontId="0" fillId="0" borderId="0" xfId="81" applyFill="1" applyBorder="1">
      <alignment vertical="center"/>
      <protection/>
    </xf>
    <xf numFmtId="178" fontId="5" fillId="0" borderId="0" xfId="81" applyNumberFormat="1" applyFont="1" applyFill="1" applyBorder="1">
      <alignment vertical="center"/>
      <protection/>
    </xf>
    <xf numFmtId="0" fontId="1" fillId="0" borderId="11" xfId="81" applyFont="1" applyFill="1" applyBorder="1" applyAlignment="1">
      <alignment horizontal="center" vertical="center"/>
      <protection/>
    </xf>
    <xf numFmtId="38" fontId="4" fillId="0" borderId="23" xfId="53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9" fontId="31" fillId="0" borderId="23" xfId="87" applyNumberFormat="1" applyFont="1" applyFill="1" applyBorder="1">
      <alignment vertical="center"/>
      <protection/>
    </xf>
    <xf numFmtId="0" fontId="28" fillId="0" borderId="23" xfId="87" applyFont="1" applyFill="1" applyBorder="1" applyAlignment="1">
      <alignment horizontal="right" vertical="center"/>
      <protection/>
    </xf>
    <xf numFmtId="3" fontId="27" fillId="0" borderId="25" xfId="85" applyNumberFormat="1" applyFont="1" applyFill="1" applyBorder="1" applyAlignment="1">
      <alignment vertical="center"/>
      <protection/>
    </xf>
    <xf numFmtId="3" fontId="27" fillId="0" borderId="17" xfId="85" applyNumberFormat="1" applyFont="1" applyFill="1" applyBorder="1" applyAlignment="1">
      <alignment vertical="center"/>
      <protection/>
    </xf>
    <xf numFmtId="179" fontId="112" fillId="0" borderId="23" xfId="87" applyNumberFormat="1" applyFont="1" applyFill="1" applyBorder="1">
      <alignment vertical="center"/>
      <protection/>
    </xf>
    <xf numFmtId="3" fontId="5" fillId="0" borderId="0" xfId="85" applyNumberFormat="1" applyFont="1" applyFill="1" applyBorder="1" applyAlignment="1">
      <alignment vertical="center"/>
      <protection/>
    </xf>
    <xf numFmtId="0" fontId="43" fillId="0" borderId="0" xfId="85" applyFont="1" applyFill="1" applyBorder="1" applyAlignment="1">
      <alignment vertical="center"/>
      <protection/>
    </xf>
    <xf numFmtId="179" fontId="43" fillId="0" borderId="0" xfId="85" applyNumberFormat="1" applyFont="1" applyFill="1" applyBorder="1" applyAlignment="1">
      <alignment vertical="center"/>
      <protection/>
    </xf>
    <xf numFmtId="179" fontId="43" fillId="0" borderId="13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vertical="center"/>
      <protection/>
    </xf>
    <xf numFmtId="182" fontId="5" fillId="0" borderId="0" xfId="85" applyNumberFormat="1" applyFont="1" applyFill="1" applyBorder="1" applyAlignment="1">
      <alignment horizontal="right" vertical="center"/>
      <protection/>
    </xf>
    <xf numFmtId="0" fontId="1" fillId="0" borderId="0" xfId="85" applyFont="1" applyFill="1" applyAlignment="1">
      <alignment horizontal="right"/>
      <protection/>
    </xf>
    <xf numFmtId="0" fontId="1" fillId="0" borderId="0" xfId="85" applyFont="1" applyFill="1" applyBorder="1">
      <alignment/>
      <protection/>
    </xf>
    <xf numFmtId="0" fontId="1" fillId="0" borderId="17" xfId="85" applyFont="1" applyFill="1" applyBorder="1">
      <alignment/>
      <protection/>
    </xf>
    <xf numFmtId="179" fontId="1" fillId="0" borderId="0" xfId="85" applyNumberFormat="1" applyFont="1" applyFill="1" applyBorder="1">
      <alignment/>
      <protection/>
    </xf>
    <xf numFmtId="179" fontId="1" fillId="0" borderId="0" xfId="85" applyNumberFormat="1" applyFont="1" applyFill="1" applyBorder="1" applyAlignment="1">
      <alignment horizontal="right"/>
      <protection/>
    </xf>
    <xf numFmtId="0" fontId="100" fillId="0" borderId="0" xfId="0" applyFont="1" applyFill="1" applyAlignment="1">
      <alignment/>
    </xf>
    <xf numFmtId="0" fontId="108" fillId="0" borderId="0" xfId="0" applyFont="1" applyFill="1" applyAlignment="1">
      <alignment/>
    </xf>
    <xf numFmtId="38" fontId="1" fillId="0" borderId="23" xfId="53" applyNumberFormat="1" applyFont="1" applyFill="1" applyBorder="1" applyAlignment="1">
      <alignment vertical="center"/>
    </xf>
    <xf numFmtId="0" fontId="113" fillId="0" borderId="0" xfId="86" applyFont="1" applyFill="1" applyBorder="1" applyAlignment="1">
      <alignment horizontal="distributed" vertical="center"/>
      <protection/>
    </xf>
    <xf numFmtId="0" fontId="113" fillId="0" borderId="0" xfId="86" applyFont="1" applyFill="1" applyBorder="1" applyAlignment="1">
      <alignment horizontal="center" vertical="center"/>
      <protection/>
    </xf>
    <xf numFmtId="0" fontId="113" fillId="0" borderId="0" xfId="86" applyFont="1" applyFill="1" applyBorder="1" applyAlignment="1">
      <alignment vertical="center"/>
      <protection/>
    </xf>
    <xf numFmtId="0" fontId="113" fillId="0" borderId="0" xfId="86" applyFont="1" applyFill="1" applyAlignment="1">
      <alignment horizontal="center"/>
      <protection/>
    </xf>
    <xf numFmtId="0" fontId="113" fillId="0" borderId="0" xfId="86" applyFont="1" applyFill="1">
      <alignment/>
      <protection/>
    </xf>
    <xf numFmtId="0" fontId="113" fillId="0" borderId="17" xfId="86" applyFont="1" applyFill="1" applyBorder="1" applyAlignment="1">
      <alignment horizontal="distributed"/>
      <protection/>
    </xf>
    <xf numFmtId="0" fontId="113" fillId="0" borderId="17" xfId="86" applyFont="1" applyFill="1" applyBorder="1">
      <alignment/>
      <protection/>
    </xf>
    <xf numFmtId="0" fontId="114" fillId="0" borderId="0" xfId="86" applyFont="1" applyFill="1">
      <alignment/>
      <protection/>
    </xf>
    <xf numFmtId="0" fontId="113" fillId="0" borderId="13" xfId="86" applyFont="1" applyFill="1" applyBorder="1" applyAlignment="1">
      <alignment vertical="center"/>
      <protection/>
    </xf>
    <xf numFmtId="0" fontId="22" fillId="0" borderId="13" xfId="87" applyFont="1" applyFill="1" applyBorder="1" applyAlignment="1">
      <alignment horizontal="center" vertical="center"/>
      <protection/>
    </xf>
    <xf numFmtId="179" fontId="27" fillId="0" borderId="23" xfId="85" applyNumberFormat="1" applyFont="1" applyFill="1" applyBorder="1" applyAlignment="1">
      <alignment vertical="center"/>
      <protection/>
    </xf>
    <xf numFmtId="179" fontId="27" fillId="0" borderId="13" xfId="85" applyNumberFormat="1" applyFont="1" applyFill="1" applyBorder="1" applyAlignment="1">
      <alignment vertical="center"/>
      <protection/>
    </xf>
    <xf numFmtId="179" fontId="112" fillId="0" borderId="0" xfId="87" applyNumberFormat="1" applyFont="1" applyFill="1">
      <alignment vertical="center"/>
      <protection/>
    </xf>
    <xf numFmtId="0" fontId="28" fillId="0" borderId="23" xfId="87" applyFont="1" applyFill="1" applyBorder="1">
      <alignment vertical="center"/>
      <protection/>
    </xf>
    <xf numFmtId="179" fontId="111" fillId="0" borderId="23" xfId="87" applyNumberFormat="1" applyFont="1" applyFill="1" applyBorder="1">
      <alignment vertical="center"/>
      <protection/>
    </xf>
    <xf numFmtId="179" fontId="28" fillId="0" borderId="24" xfId="87" applyNumberFormat="1" applyFont="1" applyFill="1" applyBorder="1">
      <alignment vertical="center"/>
      <protection/>
    </xf>
    <xf numFmtId="0" fontId="1" fillId="0" borderId="32" xfId="0" applyFont="1" applyFill="1" applyBorder="1" applyAlignment="1">
      <alignment horizontal="center" vertical="center"/>
    </xf>
    <xf numFmtId="49" fontId="49" fillId="0" borderId="0" xfId="76" applyNumberFormat="1" applyFont="1" applyFill="1" applyBorder="1" applyAlignment="1">
      <alignment horizontal="distributed" vertical="center"/>
      <protection/>
    </xf>
    <xf numFmtId="3" fontId="4" fillId="0" borderId="24" xfId="0" applyNumberFormat="1" applyFont="1" applyFill="1" applyBorder="1" applyAlignment="1" quotePrefix="1">
      <alignment horizontal="right" vertical="center"/>
    </xf>
    <xf numFmtId="3" fontId="4" fillId="0" borderId="27" xfId="0" applyNumberFormat="1" applyFont="1" applyFill="1" applyBorder="1" applyAlignment="1" quotePrefix="1">
      <alignment horizontal="right" vertical="center"/>
    </xf>
    <xf numFmtId="3" fontId="4" fillId="0" borderId="28" xfId="0" applyNumberFormat="1" applyFont="1" applyFill="1" applyBorder="1" applyAlignment="1" quotePrefix="1">
      <alignment horizontal="right" vertical="center"/>
    </xf>
    <xf numFmtId="49" fontId="49" fillId="0" borderId="24" xfId="76" applyNumberFormat="1" applyFont="1" applyFill="1" applyBorder="1" applyAlignment="1">
      <alignment horizontal="distributed" vertical="center"/>
      <protection/>
    </xf>
    <xf numFmtId="3" fontId="4" fillId="0" borderId="23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49" fontId="49" fillId="0" borderId="23" xfId="76" applyNumberFormat="1" applyFont="1" applyFill="1" applyBorder="1" applyAlignment="1">
      <alignment horizontal="distributed" vertical="center"/>
      <protection/>
    </xf>
    <xf numFmtId="49" fontId="49" fillId="0" borderId="27" xfId="76" applyNumberFormat="1" applyFont="1" applyFill="1" applyBorder="1" applyAlignment="1">
      <alignment horizontal="distributed" vertical="center"/>
      <protection/>
    </xf>
    <xf numFmtId="49" fontId="49" fillId="0" borderId="24" xfId="78" applyNumberFormat="1" applyFont="1" applyFill="1" applyBorder="1" applyAlignment="1">
      <alignment horizontal="distributed" vertical="center"/>
      <protection/>
    </xf>
    <xf numFmtId="49" fontId="49" fillId="0" borderId="23" xfId="78" applyNumberFormat="1" applyFont="1" applyFill="1" applyBorder="1" applyAlignment="1">
      <alignment horizontal="distributed" vertical="center"/>
      <protection/>
    </xf>
    <xf numFmtId="49" fontId="49" fillId="0" borderId="0" xfId="78" applyNumberFormat="1" applyFont="1" applyFill="1" applyBorder="1" applyAlignment="1">
      <alignment horizontal="distributed" vertical="center"/>
      <protection/>
    </xf>
    <xf numFmtId="0" fontId="31" fillId="0" borderId="0" xfId="87" applyFont="1" applyFill="1">
      <alignment vertical="center"/>
      <protection/>
    </xf>
    <xf numFmtId="178" fontId="31" fillId="0" borderId="0" xfId="87" applyNumberFormat="1" applyFont="1" applyFill="1">
      <alignment vertical="center"/>
      <protection/>
    </xf>
    <xf numFmtId="178" fontId="28" fillId="0" borderId="32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>
      <alignment vertical="center"/>
      <protection/>
    </xf>
    <xf numFmtId="179" fontId="111" fillId="0" borderId="11" xfId="87" applyNumberFormat="1" applyFont="1" applyFill="1" applyBorder="1" applyAlignment="1">
      <alignment horizontal="center" vertical="center"/>
      <protection/>
    </xf>
    <xf numFmtId="179" fontId="111" fillId="0" borderId="32" xfId="87" applyNumberFormat="1" applyFont="1" applyFill="1" applyBorder="1" applyAlignment="1">
      <alignment horizontal="center" vertical="center"/>
      <protection/>
    </xf>
    <xf numFmtId="179" fontId="111" fillId="0" borderId="26" xfId="87" applyNumberFormat="1" applyFont="1" applyFill="1" applyBorder="1">
      <alignment vertical="center"/>
      <protection/>
    </xf>
    <xf numFmtId="179" fontId="31" fillId="0" borderId="28" xfId="87" applyNumberFormat="1" applyFont="1" applyFill="1" applyBorder="1">
      <alignment vertical="center"/>
      <protection/>
    </xf>
    <xf numFmtId="179" fontId="28" fillId="0" borderId="13" xfId="87" applyNumberFormat="1" applyFont="1" applyFill="1" applyBorder="1">
      <alignment vertical="center"/>
      <protection/>
    </xf>
    <xf numFmtId="0" fontId="28" fillId="0" borderId="13" xfId="87" applyFont="1" applyFill="1" applyBorder="1" applyAlignment="1">
      <alignment horizontal="right" vertical="center"/>
      <protection/>
    </xf>
    <xf numFmtId="0" fontId="28" fillId="0" borderId="13" xfId="87" applyFont="1" applyFill="1" applyBorder="1">
      <alignment vertical="center"/>
      <protection/>
    </xf>
    <xf numFmtId="3" fontId="27" fillId="0" borderId="26" xfId="85" applyNumberFormat="1" applyFont="1" applyFill="1" applyBorder="1" applyAlignment="1">
      <alignment vertical="center"/>
      <protection/>
    </xf>
    <xf numFmtId="0" fontId="0" fillId="0" borderId="0" xfId="87" applyFill="1" applyBorder="1">
      <alignment vertical="center"/>
      <protection/>
    </xf>
    <xf numFmtId="0" fontId="100" fillId="0" borderId="0" xfId="87" applyFont="1" applyFill="1" applyBorder="1">
      <alignment vertical="center"/>
      <protection/>
    </xf>
    <xf numFmtId="179" fontId="111" fillId="0" borderId="28" xfId="87" applyNumberFormat="1" applyFont="1" applyFill="1" applyBorder="1">
      <alignment vertical="center"/>
      <protection/>
    </xf>
    <xf numFmtId="179" fontId="111" fillId="0" borderId="13" xfId="87" applyNumberFormat="1" applyFont="1" applyFill="1" applyBorder="1">
      <alignment vertical="center"/>
      <protection/>
    </xf>
    <xf numFmtId="179" fontId="112" fillId="0" borderId="13" xfId="87" applyNumberFormat="1" applyFont="1" applyFill="1" applyBorder="1">
      <alignment vertical="center"/>
      <protection/>
    </xf>
    <xf numFmtId="179" fontId="28" fillId="0" borderId="28" xfId="87" applyNumberFormat="1" applyFont="1" applyFill="1" applyBorder="1">
      <alignment vertical="center"/>
      <protection/>
    </xf>
    <xf numFmtId="179" fontId="31" fillId="0" borderId="26" xfId="87" applyNumberFormat="1" applyFont="1" applyFill="1" applyBorder="1">
      <alignment vertical="center"/>
      <protection/>
    </xf>
    <xf numFmtId="49" fontId="19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horizontal="right" vertical="center"/>
      <protection/>
    </xf>
    <xf numFmtId="179" fontId="21" fillId="0" borderId="34" xfId="76" applyNumberFormat="1" applyFont="1" applyFill="1" applyBorder="1" applyAlignment="1">
      <alignment horizontal="right" vertical="center"/>
      <protection/>
    </xf>
    <xf numFmtId="179" fontId="21" fillId="0" borderId="17" xfId="76" applyNumberFormat="1" applyFont="1" applyFill="1" applyBorder="1" applyAlignment="1">
      <alignment horizontal="right" vertical="center"/>
      <protection/>
    </xf>
    <xf numFmtId="179" fontId="13" fillId="0" borderId="0" xfId="76" applyNumberFormat="1" applyFont="1" applyFill="1" applyAlignment="1">
      <alignment horizontal="right" vertical="center"/>
      <protection/>
    </xf>
    <xf numFmtId="49" fontId="15" fillId="0" borderId="0" xfId="76" applyNumberFormat="1" applyFont="1" applyFill="1" applyAlignment="1">
      <alignment vertical="top"/>
      <protection/>
    </xf>
    <xf numFmtId="49" fontId="17" fillId="0" borderId="14" xfId="76" applyNumberFormat="1" applyFont="1" applyFill="1" applyBorder="1" applyAlignment="1">
      <alignment vertical="top"/>
      <protection/>
    </xf>
    <xf numFmtId="49" fontId="17" fillId="0" borderId="0" xfId="76" applyNumberFormat="1" applyFont="1" applyFill="1" applyAlignment="1">
      <alignment vertical="top"/>
      <protection/>
    </xf>
    <xf numFmtId="0" fontId="0" fillId="0" borderId="0" xfId="0" applyFont="1" applyFill="1" applyAlignment="1">
      <alignment/>
    </xf>
    <xf numFmtId="179" fontId="14" fillId="0" borderId="0" xfId="76" applyNumberFormat="1" applyFont="1" applyFill="1" applyAlignment="1">
      <alignment horizontal="right" vertical="center"/>
      <protection/>
    </xf>
    <xf numFmtId="179" fontId="21" fillId="0" borderId="34" xfId="76" applyNumberFormat="1" applyFont="1" applyFill="1" applyBorder="1" applyAlignment="1">
      <alignment horizontal="center" vertical="center"/>
      <protection/>
    </xf>
    <xf numFmtId="179" fontId="0" fillId="0" borderId="0" xfId="0" applyNumberFormat="1" applyFill="1" applyAlignment="1">
      <alignment horizontal="right" vertical="center"/>
    </xf>
    <xf numFmtId="179" fontId="14" fillId="0" borderId="0" xfId="76" applyNumberFormat="1" applyFont="1" applyFill="1" applyAlignment="1">
      <alignment vertical="top"/>
      <protection/>
    </xf>
    <xf numFmtId="179" fontId="21" fillId="0" borderId="0" xfId="76" applyNumberFormat="1" applyFont="1" applyFill="1" applyAlignment="1">
      <alignment vertical="top"/>
      <protection/>
    </xf>
    <xf numFmtId="179" fontId="19" fillId="0" borderId="0" xfId="76" applyNumberFormat="1" applyFont="1" applyFill="1" applyAlignment="1">
      <alignment vertical="top"/>
      <protection/>
    </xf>
    <xf numFmtId="179" fontId="17" fillId="0" borderId="0" xfId="76" applyNumberFormat="1" applyFont="1" applyFill="1" applyAlignment="1">
      <alignment vertical="top"/>
      <protection/>
    </xf>
    <xf numFmtId="179" fontId="13" fillId="0" borderId="0" xfId="76" applyNumberFormat="1" applyFont="1" applyFill="1" applyAlignment="1">
      <alignment vertical="top"/>
      <protection/>
    </xf>
    <xf numFmtId="179" fontId="21" fillId="0" borderId="17" xfId="76" applyNumberFormat="1" applyFont="1" applyFill="1" applyBorder="1" applyAlignment="1">
      <alignment vertical="top"/>
      <protection/>
    </xf>
    <xf numFmtId="179" fontId="19" fillId="0" borderId="17" xfId="76" applyNumberFormat="1" applyFont="1" applyFill="1" applyBorder="1" applyAlignment="1">
      <alignment vertical="top"/>
      <protection/>
    </xf>
    <xf numFmtId="179" fontId="0" fillId="0" borderId="0" xfId="0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28" fillId="0" borderId="15" xfId="87" applyNumberFormat="1" applyFont="1" applyFill="1" applyBorder="1" applyAlignment="1">
      <alignment horizontal="center" vertical="center"/>
      <protection/>
    </xf>
    <xf numFmtId="178" fontId="28" fillId="0" borderId="0" xfId="87" applyNumberFormat="1" applyFont="1" applyFill="1" applyAlignment="1">
      <alignment horizontal="right" vertical="center"/>
      <protection/>
    </xf>
    <xf numFmtId="179" fontId="0" fillId="0" borderId="0" xfId="87" applyNumberFormat="1" applyFill="1">
      <alignment vertical="center"/>
      <protection/>
    </xf>
    <xf numFmtId="179" fontId="16" fillId="0" borderId="0" xfId="85" applyNumberFormat="1" applyFill="1">
      <alignment/>
      <protection/>
    </xf>
    <xf numFmtId="179" fontId="28" fillId="0" borderId="17" xfId="85" applyNumberFormat="1" applyFont="1" applyFill="1" applyBorder="1" applyAlignment="1">
      <alignment horizontal="right"/>
      <protection/>
    </xf>
    <xf numFmtId="179" fontId="21" fillId="0" borderId="11" xfId="85" applyNumberFormat="1" applyFont="1" applyFill="1" applyBorder="1" applyAlignment="1">
      <alignment horizontal="center" vertical="center"/>
      <protection/>
    </xf>
    <xf numFmtId="179" fontId="21" fillId="0" borderId="12" xfId="85" applyNumberFormat="1" applyFont="1" applyFill="1" applyBorder="1" applyAlignment="1">
      <alignment horizontal="center" vertical="center"/>
      <protection/>
    </xf>
    <xf numFmtId="179" fontId="28" fillId="0" borderId="15" xfId="87" applyNumberFormat="1" applyFont="1" applyFill="1" applyBorder="1" applyAlignment="1">
      <alignment horizontal="center" vertical="center"/>
      <protection/>
    </xf>
    <xf numFmtId="179" fontId="28" fillId="0" borderId="32" xfId="87" applyNumberFormat="1" applyFont="1" applyFill="1" applyBorder="1" applyAlignment="1">
      <alignment horizontal="center" vertical="center"/>
      <protection/>
    </xf>
    <xf numFmtId="178" fontId="31" fillId="0" borderId="17" xfId="87" applyNumberFormat="1" applyFont="1" applyFill="1" applyBorder="1">
      <alignment vertical="center"/>
      <protection/>
    </xf>
    <xf numFmtId="183" fontId="5" fillId="0" borderId="0" xfId="53" applyNumberFormat="1" applyFont="1" applyFill="1" applyAlignment="1">
      <alignment horizontal="right" vertical="center"/>
    </xf>
    <xf numFmtId="183" fontId="5" fillId="0" borderId="0" xfId="53" applyNumberFormat="1" applyFont="1" applyFill="1" applyBorder="1" applyAlignment="1">
      <alignment horizontal="right" vertical="center"/>
    </xf>
    <xf numFmtId="183" fontId="5" fillId="0" borderId="17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Alignment="1">
      <alignment horizontal="right" vertical="center"/>
    </xf>
    <xf numFmtId="183" fontId="25" fillId="0" borderId="0" xfId="53" applyNumberFormat="1" applyFont="1" applyFill="1" applyBorder="1" applyAlignment="1">
      <alignment horizontal="right" vertical="center"/>
    </xf>
    <xf numFmtId="182" fontId="25" fillId="0" borderId="24" xfId="53" applyNumberFormat="1" applyFont="1" applyFill="1" applyBorder="1" applyAlignment="1">
      <alignment horizontal="right" vertical="center"/>
    </xf>
    <xf numFmtId="179" fontId="5" fillId="0" borderId="0" xfId="86" applyNumberFormat="1" applyFont="1" applyFill="1" applyBorder="1" applyAlignment="1">
      <alignment horizontal="right" vertical="center"/>
      <protection/>
    </xf>
    <xf numFmtId="179" fontId="5" fillId="0" borderId="0" xfId="56" applyNumberFormat="1" applyFont="1" applyFill="1" applyBorder="1" applyAlignment="1">
      <alignment vertical="center"/>
    </xf>
    <xf numFmtId="179" fontId="1" fillId="0" borderId="0" xfId="86" applyNumberFormat="1" applyFont="1" applyFill="1" applyBorder="1">
      <alignment/>
      <protection/>
    </xf>
    <xf numFmtId="179" fontId="107" fillId="0" borderId="0" xfId="76" applyNumberFormat="1" applyFont="1" applyFill="1" applyBorder="1" applyAlignment="1" quotePrefix="1">
      <alignment horizontal="right" vertical="center"/>
      <protection/>
    </xf>
    <xf numFmtId="0" fontId="5" fillId="0" borderId="37" xfId="0" applyFont="1" applyFill="1" applyBorder="1" applyAlignment="1">
      <alignment horizontal="distributed" vertical="center" wrapText="1"/>
    </xf>
    <xf numFmtId="178" fontId="28" fillId="0" borderId="0" xfId="87" applyNumberFormat="1" applyFont="1" applyFill="1" applyBorder="1" applyAlignment="1">
      <alignment horizontal="right" vertical="center"/>
      <protection/>
    </xf>
    <xf numFmtId="38" fontId="5" fillId="0" borderId="0" xfId="56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107" fillId="0" borderId="13" xfId="76" applyNumberFormat="1" applyFont="1" applyFill="1" applyBorder="1" applyAlignment="1">
      <alignment horizontal="distributed" vertical="center"/>
      <protection/>
    </xf>
    <xf numFmtId="179" fontId="107" fillId="0" borderId="0" xfId="76" applyNumberFormat="1" applyFont="1" applyFill="1" applyAlignment="1">
      <alignment horizontal="right" vertical="center"/>
      <protection/>
    </xf>
    <xf numFmtId="49" fontId="107" fillId="0" borderId="14" xfId="78" applyNumberFormat="1" applyFont="1" applyFill="1" applyBorder="1" applyAlignment="1">
      <alignment horizontal="distributed" vertical="center"/>
      <protection/>
    </xf>
    <xf numFmtId="49" fontId="107" fillId="0" borderId="14" xfId="78" applyNumberFormat="1" applyFont="1" applyFill="1" applyBorder="1" applyAlignment="1">
      <alignment horizontal="center" vertical="center" shrinkToFit="1"/>
      <protection/>
    </xf>
    <xf numFmtId="49" fontId="107" fillId="0" borderId="13" xfId="78" applyNumberFormat="1" applyFont="1" applyFill="1" applyBorder="1" applyAlignment="1">
      <alignment horizontal="distributed" vertical="center"/>
      <protection/>
    </xf>
    <xf numFmtId="182" fontId="5" fillId="0" borderId="0" xfId="53" applyNumberFormat="1" applyFont="1" applyFill="1" applyAlignment="1">
      <alignment horizontal="right" vertical="center"/>
    </xf>
    <xf numFmtId="182" fontId="5" fillId="0" borderId="17" xfId="53" applyNumberFormat="1" applyFont="1" applyFill="1" applyBorder="1" applyAlignment="1">
      <alignment horizontal="right" vertical="center"/>
    </xf>
    <xf numFmtId="182" fontId="25" fillId="0" borderId="23" xfId="53" applyNumberFormat="1" applyFont="1" applyFill="1" applyBorder="1" applyAlignment="1">
      <alignment horizontal="right" vertical="center"/>
    </xf>
    <xf numFmtId="182" fontId="25" fillId="0" borderId="0" xfId="53" applyNumberFormat="1" applyFont="1" applyFill="1" applyBorder="1" applyAlignment="1">
      <alignment horizontal="right" vertical="center"/>
    </xf>
    <xf numFmtId="182" fontId="5" fillId="0" borderId="23" xfId="53" applyNumberFormat="1" applyFont="1" applyFill="1" applyBorder="1" applyAlignment="1">
      <alignment horizontal="right" vertical="center"/>
    </xf>
    <xf numFmtId="182" fontId="5" fillId="0" borderId="25" xfId="53" applyNumberFormat="1" applyFont="1" applyFill="1" applyBorder="1" applyAlignment="1">
      <alignment horizontal="right" vertical="center"/>
    </xf>
    <xf numFmtId="179" fontId="19" fillId="0" borderId="0" xfId="76" applyNumberFormat="1" applyFont="1" applyFill="1" applyBorder="1" applyAlignment="1" quotePrefix="1">
      <alignment horizontal="right" vertical="center"/>
      <protection/>
    </xf>
    <xf numFmtId="186" fontId="19" fillId="0" borderId="0" xfId="76" applyNumberFormat="1" applyFont="1" applyFill="1" applyAlignment="1">
      <alignment horizontal="right" vertical="top"/>
      <protection/>
    </xf>
    <xf numFmtId="0" fontId="19" fillId="0" borderId="34" xfId="76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78" fontId="5" fillId="0" borderId="23" xfId="81" applyNumberFormat="1" applyFont="1" applyFill="1" applyBorder="1" applyAlignment="1">
      <alignment horizontal="right" vertical="center"/>
      <protection/>
    </xf>
    <xf numFmtId="178" fontId="5" fillId="0" borderId="0" xfId="81" applyNumberFormat="1" applyFont="1" applyFill="1" applyBorder="1" applyAlignment="1">
      <alignment horizontal="right" vertical="center"/>
      <protection/>
    </xf>
    <xf numFmtId="184" fontId="5" fillId="0" borderId="0" xfId="81" applyNumberFormat="1" applyFont="1" applyFill="1" applyBorder="1">
      <alignment vertical="center"/>
      <protection/>
    </xf>
    <xf numFmtId="184" fontId="5" fillId="0" borderId="0" xfId="0" applyNumberFormat="1" applyFont="1" applyFill="1" applyBorder="1" applyAlignment="1">
      <alignment vertical="center"/>
    </xf>
    <xf numFmtId="0" fontId="6" fillId="0" borderId="0" xfId="81" applyFont="1" applyFill="1" applyBorder="1">
      <alignment vertical="center"/>
      <protection/>
    </xf>
    <xf numFmtId="178" fontId="5" fillId="0" borderId="17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84" fontId="22" fillId="0" borderId="18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2" fillId="0" borderId="18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0" fontId="4" fillId="0" borderId="0" xfId="53" applyNumberFormat="1" applyFont="1" applyFill="1" applyAlignment="1">
      <alignment horizontal="right" vertical="center"/>
    </xf>
    <xf numFmtId="180" fontId="1" fillId="0" borderId="0" xfId="53" applyNumberFormat="1" applyFont="1" applyFill="1" applyAlignment="1">
      <alignment horizontal="right" vertical="center"/>
    </xf>
    <xf numFmtId="178" fontId="28" fillId="0" borderId="11" xfId="87" applyNumberFormat="1" applyFont="1" applyFill="1" applyBorder="1" applyAlignment="1">
      <alignment horizontal="center" vertical="center"/>
      <protection/>
    </xf>
    <xf numFmtId="178" fontId="31" fillId="0" borderId="23" xfId="87" applyNumberFormat="1" applyFont="1" applyFill="1" applyBorder="1">
      <alignment vertical="center"/>
      <protection/>
    </xf>
    <xf numFmtId="178" fontId="31" fillId="0" borderId="0" xfId="87" applyNumberFormat="1" applyFont="1" applyFill="1" applyBorder="1">
      <alignment vertical="center"/>
      <protection/>
    </xf>
    <xf numFmtId="178" fontId="28" fillId="0" borderId="23" xfId="87" applyNumberFormat="1" applyFont="1" applyFill="1" applyBorder="1">
      <alignment vertical="center"/>
      <protection/>
    </xf>
    <xf numFmtId="178" fontId="28" fillId="0" borderId="0" xfId="87" applyNumberFormat="1" applyFont="1" applyFill="1" applyBorder="1">
      <alignment vertical="center"/>
      <protection/>
    </xf>
    <xf numFmtId="178" fontId="31" fillId="0" borderId="25" xfId="87" applyNumberFormat="1" applyFont="1" applyFill="1" applyBorder="1">
      <alignment vertical="center"/>
      <protection/>
    </xf>
    <xf numFmtId="179" fontId="111" fillId="0" borderId="0" xfId="87" applyNumberFormat="1" applyFont="1" applyFill="1" applyBorder="1">
      <alignment vertical="center"/>
      <protection/>
    </xf>
    <xf numFmtId="179" fontId="112" fillId="0" borderId="0" xfId="87" applyNumberFormat="1" applyFont="1" applyFill="1" applyBorder="1">
      <alignment vertical="center"/>
      <protection/>
    </xf>
    <xf numFmtId="179" fontId="28" fillId="0" borderId="11" xfId="87" applyNumberFormat="1" applyFont="1" applyFill="1" applyBorder="1" applyAlignment="1">
      <alignment horizontal="center" vertical="center"/>
      <protection/>
    </xf>
    <xf numFmtId="179" fontId="28" fillId="0" borderId="0" xfId="87" applyNumberFormat="1" applyFont="1" applyFill="1" applyBorder="1">
      <alignment vertical="center"/>
      <protection/>
    </xf>
    <xf numFmtId="0" fontId="21" fillId="0" borderId="0" xfId="76" applyNumberFormat="1" applyFont="1" applyFill="1" applyBorder="1" applyAlignment="1" quotePrefix="1">
      <alignment horizontal="right" vertical="center"/>
      <protection/>
    </xf>
    <xf numFmtId="0" fontId="21" fillId="0" borderId="0" xfId="76" applyNumberFormat="1" applyFont="1" applyFill="1" applyAlignment="1">
      <alignment horizontal="right" vertical="center"/>
      <protection/>
    </xf>
    <xf numFmtId="0" fontId="21" fillId="0" borderId="0" xfId="76" applyNumberFormat="1" applyFont="1" applyFill="1" applyBorder="1" applyAlignment="1">
      <alignment horizontal="right" vertical="center"/>
      <protection/>
    </xf>
    <xf numFmtId="179" fontId="107" fillId="0" borderId="0" xfId="78" applyNumberFormat="1" applyFont="1" applyFill="1" applyBorder="1" applyAlignment="1" quotePrefix="1">
      <alignment horizontal="right" vertical="center"/>
      <protection/>
    </xf>
    <xf numFmtId="179" fontId="21" fillId="0" borderId="0" xfId="76" applyNumberFormat="1" applyFont="1" applyFill="1" applyBorder="1" applyAlignment="1">
      <alignment horizontal="right" vertical="center"/>
      <protection/>
    </xf>
    <xf numFmtId="49" fontId="17" fillId="0" borderId="14" xfId="78" applyNumberFormat="1" applyFont="1" applyFill="1" applyBorder="1" applyAlignment="1">
      <alignment horizontal="center" vertical="center"/>
      <protection/>
    </xf>
    <xf numFmtId="0" fontId="19" fillId="0" borderId="0" xfId="76" applyNumberFormat="1" applyFont="1" applyFill="1" applyBorder="1" applyAlignment="1" quotePrefix="1">
      <alignment horizontal="right" vertical="center"/>
      <protection/>
    </xf>
    <xf numFmtId="0" fontId="14" fillId="0" borderId="0" xfId="76" applyNumberFormat="1" applyFont="1" applyFill="1" applyAlignment="1">
      <alignment horizontal="right" vertical="center"/>
      <protection/>
    </xf>
    <xf numFmtId="179" fontId="19" fillId="0" borderId="0" xfId="76" applyNumberFormat="1" applyFont="1" applyFill="1" applyAlignment="1">
      <alignment horizontal="right" vertical="center"/>
      <protection/>
    </xf>
    <xf numFmtId="0" fontId="19" fillId="0" borderId="0" xfId="76" applyNumberFormat="1" applyFont="1" applyFill="1" applyAlignment="1">
      <alignment horizontal="right" vertical="center"/>
      <protection/>
    </xf>
    <xf numFmtId="179" fontId="19" fillId="0" borderId="34" xfId="76" applyNumberFormat="1" applyFont="1" applyFill="1" applyBorder="1" applyAlignment="1">
      <alignment horizontal="center" vertical="center"/>
      <protection/>
    </xf>
    <xf numFmtId="179" fontId="1" fillId="0" borderId="0" xfId="56" applyNumberFormat="1" applyFont="1" applyFill="1" applyBorder="1" applyAlignment="1">
      <alignment vertical="center"/>
    </xf>
    <xf numFmtId="0" fontId="115" fillId="0" borderId="33" xfId="0" applyFont="1" applyFill="1" applyBorder="1" applyAlignment="1">
      <alignment horizontal="distributed" vertical="center"/>
    </xf>
    <xf numFmtId="0" fontId="115" fillId="0" borderId="38" xfId="0" applyFont="1" applyFill="1" applyBorder="1" applyAlignment="1">
      <alignment horizontal="distributed" vertical="center"/>
    </xf>
    <xf numFmtId="0" fontId="115" fillId="0" borderId="34" xfId="0" applyFont="1" applyFill="1" applyBorder="1" applyAlignment="1">
      <alignment horizontal="distributed" vertical="center"/>
    </xf>
    <xf numFmtId="0" fontId="115" fillId="0" borderId="35" xfId="0" applyFont="1" applyFill="1" applyBorder="1" applyAlignment="1">
      <alignment horizontal="distributed" vertical="center"/>
    </xf>
    <xf numFmtId="0" fontId="115" fillId="0" borderId="13" xfId="0" applyFont="1" applyFill="1" applyBorder="1" applyAlignment="1">
      <alignment horizontal="center" vertical="center"/>
    </xf>
    <xf numFmtId="180" fontId="115" fillId="0" borderId="0" xfId="56" applyNumberFormat="1" applyFont="1" applyFill="1" applyBorder="1" applyAlignment="1">
      <alignment vertical="center"/>
    </xf>
    <xf numFmtId="0" fontId="116" fillId="0" borderId="2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/>
    </xf>
    <xf numFmtId="177" fontId="103" fillId="0" borderId="17" xfId="44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02" fillId="0" borderId="0" xfId="79" applyFont="1" applyFill="1" applyAlignment="1">
      <alignment vertical="center" wrapText="1"/>
      <protection/>
    </xf>
    <xf numFmtId="179" fontId="5" fillId="0" borderId="23" xfId="86" applyNumberFormat="1" applyFont="1" applyFill="1" applyBorder="1">
      <alignment/>
      <protection/>
    </xf>
    <xf numFmtId="179" fontId="5" fillId="0" borderId="0" xfId="86" applyNumberFormat="1" applyFont="1" applyFill="1" applyBorder="1">
      <alignment/>
      <protection/>
    </xf>
    <xf numFmtId="179" fontId="113" fillId="0" borderId="23" xfId="56" applyNumberFormat="1" applyFont="1" applyFill="1" applyBorder="1" applyAlignment="1">
      <alignment vertical="center"/>
    </xf>
    <xf numFmtId="179" fontId="113" fillId="0" borderId="0" xfId="56" applyNumberFormat="1" applyFont="1" applyFill="1" applyBorder="1" applyAlignment="1">
      <alignment vertical="center"/>
    </xf>
    <xf numFmtId="179" fontId="5" fillId="0" borderId="23" xfId="86" applyNumberFormat="1" applyFont="1" applyFill="1" applyBorder="1" applyAlignment="1">
      <alignment horizontal="right" vertical="center"/>
      <protection/>
    </xf>
    <xf numFmtId="179" fontId="5" fillId="0" borderId="23" xfId="86" applyNumberFormat="1" applyFont="1" applyFill="1" applyBorder="1" applyAlignment="1">
      <alignment vertical="center"/>
      <protection/>
    </xf>
    <xf numFmtId="179" fontId="5" fillId="0" borderId="0" xfId="86" applyNumberFormat="1" applyFont="1" applyFill="1" applyBorder="1" applyAlignment="1">
      <alignment vertical="center"/>
      <protection/>
    </xf>
    <xf numFmtId="179" fontId="1" fillId="0" borderId="0" xfId="86" applyNumberFormat="1" applyFont="1" applyFill="1" applyBorder="1" applyAlignment="1" applyProtection="1">
      <alignment horizontal="right"/>
      <protection locked="0"/>
    </xf>
    <xf numFmtId="179" fontId="1" fillId="0" borderId="0" xfId="53" applyNumberFormat="1" applyFont="1" applyFill="1" applyBorder="1" applyAlignment="1" applyProtection="1">
      <alignment horizontal="right"/>
      <protection locked="0"/>
    </xf>
    <xf numFmtId="179" fontId="5" fillId="0" borderId="0" xfId="53" applyNumberFormat="1" applyFont="1" applyFill="1" applyBorder="1" applyAlignment="1">
      <alignment horizontal="right" vertical="center"/>
    </xf>
    <xf numFmtId="179" fontId="16" fillId="0" borderId="0" xfId="86" applyNumberFormat="1" applyFill="1">
      <alignment/>
      <protection/>
    </xf>
    <xf numFmtId="179" fontId="1" fillId="0" borderId="0" xfId="86" applyNumberFormat="1" applyFont="1" applyFill="1" applyBorder="1" applyAlignment="1">
      <alignment horizontal="right"/>
      <protection/>
    </xf>
    <xf numFmtId="179" fontId="1" fillId="0" borderId="0" xfId="53" applyNumberFormat="1" applyFont="1" applyFill="1" applyBorder="1" applyAlignment="1">
      <alignment horizontal="right"/>
    </xf>
    <xf numFmtId="179" fontId="16" fillId="0" borderId="0" xfId="86" applyNumberFormat="1" applyFill="1" applyAlignment="1">
      <alignment horizontal="right"/>
      <protection/>
    </xf>
    <xf numFmtId="179" fontId="5" fillId="0" borderId="23" xfId="86" applyNumberFormat="1" applyFont="1" applyFill="1" applyBorder="1" applyAlignment="1">
      <alignment horizontal="right"/>
      <protection/>
    </xf>
    <xf numFmtId="179" fontId="5" fillId="0" borderId="0" xfId="86" applyNumberFormat="1" applyFont="1" applyFill="1" applyBorder="1" applyAlignment="1">
      <alignment horizontal="right"/>
      <protection/>
    </xf>
    <xf numFmtId="0" fontId="102" fillId="0" borderId="0" xfId="81" applyFont="1" applyFill="1" applyAlignment="1">
      <alignment/>
      <protection/>
    </xf>
    <xf numFmtId="0" fontId="22" fillId="0" borderId="0" xfId="81" applyFont="1" applyFill="1">
      <alignment vertical="center"/>
      <protection/>
    </xf>
    <xf numFmtId="0" fontId="0" fillId="0" borderId="0" xfId="81" applyFont="1" applyFill="1">
      <alignment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39" xfId="0" applyNumberFormat="1" applyFont="1" applyFill="1" applyBorder="1" applyAlignment="1">
      <alignment horizontal="right" vertical="center"/>
    </xf>
    <xf numFmtId="181" fontId="1" fillId="0" borderId="39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Alignment="1">
      <alignment vertical="center"/>
    </xf>
    <xf numFmtId="201" fontId="1" fillId="0" borderId="0" xfId="0" applyNumberFormat="1" applyFont="1" applyFill="1" applyAlignment="1">
      <alignment horizontal="right" vertical="center"/>
    </xf>
    <xf numFmtId="201" fontId="1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39" xfId="0" applyNumberFormat="1" applyFont="1" applyFill="1" applyBorder="1" applyAlignment="1">
      <alignment horizontal="right" vertical="center"/>
    </xf>
    <xf numFmtId="0" fontId="114" fillId="0" borderId="13" xfId="0" applyNumberFormat="1" applyFont="1" applyFill="1" applyBorder="1" applyAlignment="1">
      <alignment horizontal="right" vertical="center"/>
    </xf>
    <xf numFmtId="180" fontId="114" fillId="0" borderId="0" xfId="53" applyNumberFormat="1" applyFont="1" applyFill="1" applyAlignment="1">
      <alignment vertical="center"/>
    </xf>
    <xf numFmtId="176" fontId="114" fillId="0" borderId="0" xfId="43" applyNumberFormat="1" applyFont="1" applyFill="1" applyAlignment="1">
      <alignment vertical="center"/>
    </xf>
    <xf numFmtId="0" fontId="114" fillId="0" borderId="0" xfId="0" applyNumberFormat="1" applyFont="1" applyFill="1" applyAlignment="1">
      <alignment vertical="center"/>
    </xf>
    <xf numFmtId="0" fontId="102" fillId="0" borderId="0" xfId="79" applyFont="1" applyFill="1" applyAlignment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7" fontId="1" fillId="0" borderId="0" xfId="44" applyNumberFormat="1" applyFont="1" applyFill="1" applyAlignment="1">
      <alignment vertical="center"/>
    </xf>
    <xf numFmtId="0" fontId="1" fillId="0" borderId="0" xfId="44" applyNumberFormat="1" applyFont="1" applyFill="1" applyAlignment="1">
      <alignment vertical="center"/>
    </xf>
    <xf numFmtId="0" fontId="1" fillId="0" borderId="0" xfId="56" applyNumberFormat="1" applyFont="1" applyFill="1" applyAlignment="1">
      <alignment vertical="center"/>
    </xf>
    <xf numFmtId="38" fontId="1" fillId="0" borderId="16" xfId="53" applyNumberFormat="1" applyFont="1" applyFill="1" applyBorder="1" applyAlignment="1">
      <alignment vertical="center"/>
    </xf>
    <xf numFmtId="176" fontId="1" fillId="0" borderId="16" xfId="43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38" fontId="4" fillId="0" borderId="0" xfId="53" applyNumberFormat="1" applyFont="1" applyFill="1" applyBorder="1" applyAlignment="1">
      <alignment vertical="center"/>
    </xf>
    <xf numFmtId="38" fontId="1" fillId="0" borderId="0" xfId="53" applyNumberFormat="1" applyFont="1" applyFill="1" applyBorder="1" applyAlignment="1">
      <alignment vertical="center"/>
    </xf>
    <xf numFmtId="0" fontId="0" fillId="0" borderId="0" xfId="81" applyFont="1" applyFill="1" applyBorder="1">
      <alignment vertical="center"/>
      <protection/>
    </xf>
    <xf numFmtId="0" fontId="102" fillId="0" borderId="0" xfId="0" applyFont="1" applyFill="1" applyAlignment="1">
      <alignment vertical="center"/>
    </xf>
    <xf numFmtId="179" fontId="5" fillId="0" borderId="17" xfId="56" applyNumberFormat="1" applyFont="1" applyFill="1" applyBorder="1" applyAlignment="1">
      <alignment vertical="center"/>
    </xf>
    <xf numFmtId="179" fontId="117" fillId="0" borderId="0" xfId="56" applyNumberFormat="1" applyFont="1" applyFill="1" applyBorder="1" applyAlignment="1">
      <alignment vertical="center"/>
    </xf>
    <xf numFmtId="179" fontId="5" fillId="0" borderId="27" xfId="56" applyNumberFormat="1" applyFont="1" applyFill="1" applyBorder="1" applyAlignment="1">
      <alignment horizontal="right" vertical="center"/>
    </xf>
    <xf numFmtId="179" fontId="5" fillId="0" borderId="27" xfId="56" applyNumberFormat="1" applyFont="1" applyFill="1" applyBorder="1" applyAlignment="1">
      <alignment vertical="center"/>
    </xf>
    <xf numFmtId="179" fontId="5" fillId="0" borderId="0" xfId="56" applyNumberFormat="1" applyFont="1" applyFill="1" applyBorder="1" applyAlignment="1">
      <alignment horizontal="right" vertical="center"/>
    </xf>
    <xf numFmtId="179" fontId="5" fillId="0" borderId="17" xfId="56" applyNumberFormat="1" applyFont="1" applyFill="1" applyBorder="1" applyAlignment="1">
      <alignment horizontal="right" vertical="center"/>
    </xf>
    <xf numFmtId="179" fontId="5" fillId="0" borderId="27" xfId="86" applyNumberFormat="1" applyFont="1" applyFill="1" applyBorder="1" applyAlignment="1" applyProtection="1">
      <alignment horizontal="right" vertical="center"/>
      <protection locked="0"/>
    </xf>
    <xf numFmtId="179" fontId="5" fillId="0" borderId="27" xfId="56" applyNumberFormat="1" applyFont="1" applyFill="1" applyBorder="1" applyAlignment="1" applyProtection="1">
      <alignment horizontal="right" vertical="center"/>
      <protection locked="0"/>
    </xf>
    <xf numFmtId="179" fontId="5" fillId="0" borderId="0" xfId="86" applyNumberFormat="1" applyFont="1" applyFill="1" applyBorder="1" applyAlignment="1" applyProtection="1">
      <alignment horizontal="right" vertical="center"/>
      <protection locked="0"/>
    </xf>
    <xf numFmtId="179" fontId="5" fillId="0" borderId="0" xfId="56" applyNumberFormat="1" applyFont="1" applyFill="1" applyBorder="1" applyAlignment="1" applyProtection="1">
      <alignment horizontal="right" vertical="center"/>
      <protection locked="0"/>
    </xf>
    <xf numFmtId="179" fontId="113" fillId="0" borderId="0" xfId="86" applyNumberFormat="1" applyFont="1" applyFill="1" applyBorder="1" applyAlignment="1" applyProtection="1">
      <alignment horizontal="right" vertical="center"/>
      <protection locked="0"/>
    </xf>
    <xf numFmtId="179" fontId="113" fillId="0" borderId="0" xfId="56" applyNumberFormat="1" applyFont="1" applyFill="1" applyBorder="1" applyAlignment="1" applyProtection="1">
      <alignment horizontal="right" vertical="center"/>
      <protection locked="0"/>
    </xf>
    <xf numFmtId="179" fontId="5" fillId="0" borderId="0" xfId="86" applyNumberFormat="1" applyFont="1" applyFill="1">
      <alignment/>
      <protection/>
    </xf>
    <xf numFmtId="179" fontId="5" fillId="0" borderId="17" xfId="86" applyNumberFormat="1" applyFont="1" applyFill="1" applyBorder="1" applyAlignment="1">
      <alignment horizontal="right" vertical="center"/>
      <protection/>
    </xf>
    <xf numFmtId="179" fontId="113" fillId="0" borderId="25" xfId="56" applyNumberFormat="1" applyFont="1" applyFill="1" applyBorder="1" applyAlignment="1">
      <alignment vertical="center"/>
    </xf>
    <xf numFmtId="179" fontId="113" fillId="0" borderId="17" xfId="56" applyNumberFormat="1" applyFont="1" applyFill="1" applyBorder="1" applyAlignment="1">
      <alignment vertical="center"/>
    </xf>
    <xf numFmtId="179" fontId="5" fillId="0" borderId="27" xfId="86" applyNumberFormat="1" applyFont="1" applyFill="1" applyBorder="1" applyAlignment="1">
      <alignment horizontal="right" vertical="center"/>
      <protection/>
    </xf>
    <xf numFmtId="179" fontId="25" fillId="0" borderId="0" xfId="86" applyNumberFormat="1" applyFont="1" applyFill="1" applyBorder="1">
      <alignment/>
      <protection/>
    </xf>
    <xf numFmtId="179" fontId="113" fillId="0" borderId="0" xfId="86" applyNumberFormat="1" applyFont="1" applyFill="1" applyBorder="1" applyAlignment="1">
      <alignment horizontal="right" vertical="center"/>
      <protection/>
    </xf>
    <xf numFmtId="179" fontId="118" fillId="0" borderId="17" xfId="56" applyNumberFormat="1" applyFont="1" applyFill="1" applyBorder="1" applyAlignment="1">
      <alignment vertical="center"/>
    </xf>
    <xf numFmtId="179" fontId="115" fillId="0" borderId="0" xfId="0" applyNumberFormat="1" applyFont="1" applyFill="1" applyAlignment="1">
      <alignment horizontal="right" vertical="center"/>
    </xf>
    <xf numFmtId="179" fontId="7" fillId="0" borderId="27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115" fillId="0" borderId="0" xfId="0" applyNumberFormat="1" applyFont="1" applyFill="1" applyBorder="1" applyAlignment="1">
      <alignment horizontal="right" vertical="center"/>
    </xf>
    <xf numFmtId="179" fontId="115" fillId="0" borderId="17" xfId="0" applyNumberFormat="1" applyFont="1" applyFill="1" applyBorder="1" applyAlignment="1">
      <alignment horizontal="right" vertical="center"/>
    </xf>
    <xf numFmtId="179" fontId="115" fillId="36" borderId="17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38" fontId="4" fillId="0" borderId="25" xfId="53" applyFont="1" applyFill="1" applyBorder="1" applyAlignment="1">
      <alignment vertical="center"/>
    </xf>
    <xf numFmtId="38" fontId="4" fillId="0" borderId="17" xfId="53" applyFont="1" applyFill="1" applyBorder="1" applyAlignment="1">
      <alignment vertical="center"/>
    </xf>
    <xf numFmtId="176" fontId="4" fillId="0" borderId="17" xfId="43" applyNumberFormat="1" applyFont="1" applyFill="1" applyBorder="1" applyAlignment="1">
      <alignment vertical="center"/>
    </xf>
    <xf numFmtId="179" fontId="5" fillId="0" borderId="0" xfId="85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8" fontId="1" fillId="0" borderId="0" xfId="53" applyFont="1" applyFill="1" applyAlignment="1">
      <alignment vertical="top"/>
    </xf>
    <xf numFmtId="0" fontId="1" fillId="0" borderId="0" xfId="0" applyFont="1" applyFill="1" applyAlignment="1">
      <alignment vertical="top"/>
    </xf>
    <xf numFmtId="178" fontId="28" fillId="0" borderId="23" xfId="87" applyNumberFormat="1" applyFont="1" applyFill="1" applyBorder="1" applyAlignment="1">
      <alignment horizontal="right" vertical="center"/>
      <protection/>
    </xf>
    <xf numFmtId="179" fontId="31" fillId="0" borderId="0" xfId="87" applyNumberFormat="1" applyFont="1" applyFill="1" applyBorder="1">
      <alignment vertical="center"/>
      <protection/>
    </xf>
    <xf numFmtId="178" fontId="5" fillId="0" borderId="0" xfId="79" applyNumberFormat="1" applyFont="1" applyFill="1" applyAlignment="1">
      <alignment vertical="center"/>
      <protection/>
    </xf>
    <xf numFmtId="178" fontId="5" fillId="0" borderId="0" xfId="87" applyNumberFormat="1" applyFont="1" applyFill="1">
      <alignment vertical="center"/>
      <protection/>
    </xf>
    <xf numFmtId="178" fontId="5" fillId="0" borderId="0" xfId="87" applyNumberFormat="1" applyFont="1" applyFill="1" applyAlignment="1">
      <alignment vertical="center"/>
      <protection/>
    </xf>
    <xf numFmtId="0" fontId="5" fillId="0" borderId="0" xfId="87" applyFont="1" applyFill="1">
      <alignment vertical="center"/>
      <protection/>
    </xf>
    <xf numFmtId="3" fontId="22" fillId="0" borderId="0" xfId="85" applyNumberFormat="1" applyFont="1" applyFill="1" applyBorder="1" applyAlignment="1">
      <alignment vertical="center"/>
      <protection/>
    </xf>
    <xf numFmtId="3" fontId="5" fillId="0" borderId="0" xfId="85" applyNumberFormat="1" applyFont="1" applyFill="1" applyBorder="1" applyAlignment="1">
      <alignment horizontal="right" vertical="center"/>
      <protection/>
    </xf>
    <xf numFmtId="0" fontId="5" fillId="0" borderId="0" xfId="85" applyFont="1" applyFill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85" applyNumberFormat="1" applyFont="1" applyFill="1" applyBorder="1" applyAlignment="1">
      <alignment vertical="center"/>
      <protection/>
    </xf>
    <xf numFmtId="3" fontId="5" fillId="0" borderId="17" xfId="85" applyNumberFormat="1" applyFont="1" applyFill="1" applyBorder="1" applyAlignment="1">
      <alignment horizontal="right" vertical="center"/>
      <protection/>
    </xf>
    <xf numFmtId="3" fontId="5" fillId="0" borderId="13" xfId="85" applyNumberFormat="1" applyFont="1" applyFill="1" applyBorder="1" applyAlignment="1">
      <alignment horizontal="right" vertical="center"/>
      <protection/>
    </xf>
    <xf numFmtId="3" fontId="5" fillId="0" borderId="0" xfId="56" applyNumberFormat="1" applyFont="1" applyFill="1" applyAlignment="1">
      <alignment vertical="center"/>
    </xf>
    <xf numFmtId="3" fontId="5" fillId="0" borderId="0" xfId="56" applyNumberFormat="1" applyFont="1" applyFill="1" applyAlignment="1">
      <alignment horizontal="right" vertical="center"/>
    </xf>
    <xf numFmtId="3" fontId="22" fillId="0" borderId="0" xfId="56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82" fontId="5" fillId="0" borderId="23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distributed" vertical="center" wrapText="1"/>
    </xf>
    <xf numFmtId="182" fontId="22" fillId="0" borderId="25" xfId="0" applyNumberFormat="1" applyFont="1" applyFill="1" applyBorder="1" applyAlignment="1">
      <alignment vertical="center"/>
    </xf>
    <xf numFmtId="183" fontId="22" fillId="0" borderId="17" xfId="0" applyNumberFormat="1" applyFont="1" applyFill="1" applyBorder="1" applyAlignment="1">
      <alignment horizontal="right" vertical="center"/>
    </xf>
    <xf numFmtId="178" fontId="22" fillId="0" borderId="17" xfId="53" applyNumberFormat="1" applyFont="1" applyFill="1" applyBorder="1" applyAlignment="1">
      <alignment vertical="center"/>
    </xf>
    <xf numFmtId="212" fontId="108" fillId="0" borderId="17" xfId="53" applyNumberFormat="1" applyFont="1" applyFill="1" applyBorder="1" applyAlignment="1">
      <alignment vertical="center"/>
    </xf>
    <xf numFmtId="188" fontId="22" fillId="0" borderId="17" xfId="53" applyNumberFormat="1" applyFont="1" applyFill="1" applyBorder="1" applyAlignment="1">
      <alignment vertical="center"/>
    </xf>
    <xf numFmtId="184" fontId="22" fillId="0" borderId="17" xfId="53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top"/>
    </xf>
    <xf numFmtId="182" fontId="5" fillId="0" borderId="0" xfId="0" applyNumberFormat="1" applyFont="1" applyFill="1" applyBorder="1" applyAlignment="1">
      <alignment vertical="top"/>
    </xf>
    <xf numFmtId="182" fontId="5" fillId="0" borderId="0" xfId="53" applyNumberFormat="1" applyFont="1" applyFill="1" applyBorder="1" applyAlignment="1">
      <alignment horizontal="right" vertical="center"/>
    </xf>
    <xf numFmtId="49" fontId="107" fillId="0" borderId="31" xfId="76" applyNumberFormat="1" applyFont="1" applyFill="1" applyBorder="1" applyAlignment="1">
      <alignment horizontal="distributed" vertical="center"/>
      <protection/>
    </xf>
    <xf numFmtId="49" fontId="17" fillId="0" borderId="14" xfId="76" applyNumberFormat="1" applyFont="1" applyFill="1" applyBorder="1" applyAlignment="1">
      <alignment horizontal="center" vertical="center"/>
      <protection/>
    </xf>
    <xf numFmtId="49" fontId="17" fillId="0" borderId="14" xfId="76" applyNumberFormat="1" applyFont="1" applyFill="1" applyBorder="1" applyAlignment="1">
      <alignment vertical="center"/>
      <protection/>
    </xf>
    <xf numFmtId="49" fontId="107" fillId="0" borderId="14" xfId="76" applyNumberFormat="1" applyFont="1" applyFill="1" applyBorder="1" applyAlignment="1">
      <alignment horizontal="distributed" vertical="center"/>
      <protection/>
    </xf>
    <xf numFmtId="49" fontId="17" fillId="0" borderId="36" xfId="76" applyNumberFormat="1" applyFont="1" applyFill="1" applyBorder="1" applyAlignment="1">
      <alignment horizontal="center" vertical="center"/>
      <protection/>
    </xf>
    <xf numFmtId="3" fontId="46" fillId="0" borderId="23" xfId="0" applyNumberFormat="1" applyFont="1" applyFill="1" applyBorder="1" applyAlignment="1" quotePrefix="1">
      <alignment horizontal="right"/>
    </xf>
    <xf numFmtId="3" fontId="46" fillId="0" borderId="0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46" fillId="0" borderId="25" xfId="0" applyNumberFormat="1" applyFont="1" applyFill="1" applyBorder="1" applyAlignment="1" quotePrefix="1">
      <alignment horizontal="right"/>
    </xf>
    <xf numFmtId="3" fontId="46" fillId="0" borderId="17" xfId="0" applyNumberFormat="1" applyFont="1" applyFill="1" applyBorder="1" applyAlignment="1">
      <alignment/>
    </xf>
    <xf numFmtId="3" fontId="46" fillId="0" borderId="26" xfId="0" applyNumberFormat="1" applyFont="1" applyFill="1" applyBorder="1" applyAlignment="1">
      <alignment/>
    </xf>
    <xf numFmtId="3" fontId="4" fillId="0" borderId="23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0" fontId="5" fillId="0" borderId="0" xfId="81" applyFont="1" applyFill="1">
      <alignment vertical="center"/>
      <protection/>
    </xf>
    <xf numFmtId="178" fontId="5" fillId="0" borderId="24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22" fillId="0" borderId="4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201" fontId="7" fillId="0" borderId="0" xfId="0" applyNumberFormat="1" applyFont="1" applyFill="1" applyAlignment="1">
      <alignment horizontal="right" vertical="center"/>
    </xf>
    <xf numFmtId="176" fontId="116" fillId="0" borderId="27" xfId="0" applyNumberFormat="1" applyFont="1" applyFill="1" applyBorder="1" applyAlignment="1">
      <alignment vertical="center"/>
    </xf>
    <xf numFmtId="181" fontId="116" fillId="0" borderId="27" xfId="0" applyNumberFormat="1" applyFont="1" applyFill="1" applyBorder="1" applyAlignment="1">
      <alignment vertical="center"/>
    </xf>
    <xf numFmtId="201" fontId="116" fillId="0" borderId="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201" fontId="7" fillId="0" borderId="17" xfId="0" applyNumberFormat="1" applyFont="1" applyFill="1" applyBorder="1" applyAlignment="1">
      <alignment vertical="center"/>
    </xf>
    <xf numFmtId="211" fontId="7" fillId="0" borderId="0" xfId="56" applyNumberFormat="1" applyFont="1" applyFill="1" applyBorder="1" applyAlignment="1">
      <alignment vertical="center"/>
    </xf>
    <xf numFmtId="179" fontId="7" fillId="0" borderId="0" xfId="56" applyNumberFormat="1" applyFont="1" applyFill="1" applyBorder="1" applyAlignment="1">
      <alignment vertical="center"/>
    </xf>
    <xf numFmtId="180" fontId="7" fillId="0" borderId="0" xfId="56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5" fillId="0" borderId="25" xfId="56" applyNumberFormat="1" applyFont="1" applyFill="1" applyBorder="1" applyAlignment="1">
      <alignment vertical="center"/>
    </xf>
    <xf numFmtId="179" fontId="5" fillId="0" borderId="23" xfId="56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79" fontId="19" fillId="0" borderId="34" xfId="76" applyNumberFormat="1" applyFont="1" applyFill="1" applyBorder="1" applyAlignment="1">
      <alignment horizontal="right" vertical="center"/>
      <protection/>
    </xf>
    <xf numFmtId="0" fontId="16" fillId="0" borderId="0" xfId="85" applyFill="1" applyBorder="1" applyAlignment="1">
      <alignment vertical="center"/>
      <protection/>
    </xf>
    <xf numFmtId="182" fontId="16" fillId="0" borderId="0" xfId="85" applyNumberFormat="1" applyFill="1" applyBorder="1" applyAlignment="1">
      <alignment vertical="center"/>
      <protection/>
    </xf>
    <xf numFmtId="0" fontId="16" fillId="0" borderId="0" xfId="85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25" fillId="0" borderId="27" xfId="53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2" fillId="0" borderId="0" xfId="88" applyFont="1" applyFill="1" applyAlignment="1">
      <alignment vertical="center"/>
      <protection/>
    </xf>
    <xf numFmtId="0" fontId="1" fillId="0" borderId="33" xfId="88" applyFont="1" applyFill="1" applyBorder="1">
      <alignment/>
      <protection/>
    </xf>
    <xf numFmtId="0" fontId="1" fillId="0" borderId="34" xfId="88" applyFont="1" applyFill="1" applyBorder="1" applyAlignment="1">
      <alignment horizontal="center" vertical="center"/>
      <protection/>
    </xf>
    <xf numFmtId="0" fontId="1" fillId="0" borderId="35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16" fillId="0" borderId="0" xfId="88" applyFont="1" applyFill="1">
      <alignment/>
      <protection/>
    </xf>
    <xf numFmtId="0" fontId="1" fillId="0" borderId="0" xfId="88" applyFont="1" applyFill="1" applyBorder="1" applyAlignment="1">
      <alignment horizontal="distributed" vertical="center"/>
      <protection/>
    </xf>
    <xf numFmtId="0" fontId="1" fillId="0" borderId="13" xfId="88" applyFont="1" applyFill="1" applyBorder="1">
      <alignment/>
      <protection/>
    </xf>
    <xf numFmtId="179" fontId="1" fillId="0" borderId="0" xfId="88" applyNumberFormat="1" applyFont="1" applyFill="1" applyBorder="1" applyAlignment="1">
      <alignment vertical="center"/>
      <protection/>
    </xf>
    <xf numFmtId="179" fontId="1" fillId="0" borderId="0" xfId="88" applyNumberFormat="1" applyFont="1" applyFill="1" applyAlignment="1">
      <alignment vertical="center"/>
      <protection/>
    </xf>
    <xf numFmtId="179" fontId="7" fillId="0" borderId="0" xfId="88" applyNumberFormat="1" applyFont="1" applyFill="1" applyAlignment="1">
      <alignment vertical="center"/>
      <protection/>
    </xf>
    <xf numFmtId="0" fontId="1" fillId="0" borderId="13" xfId="88" applyFont="1" applyFill="1" applyBorder="1" applyAlignment="1">
      <alignment vertical="center" shrinkToFit="1"/>
      <protection/>
    </xf>
    <xf numFmtId="179" fontId="1" fillId="0" borderId="0" xfId="88" applyNumberFormat="1" applyFont="1" applyFill="1" applyAlignment="1">
      <alignment horizontal="right" vertical="center"/>
      <protection/>
    </xf>
    <xf numFmtId="179" fontId="7" fillId="0" borderId="0" xfId="88" applyNumberFormat="1" applyFont="1" applyFill="1" applyAlignment="1">
      <alignment horizontal="right" vertical="center"/>
      <protection/>
    </xf>
    <xf numFmtId="0" fontId="1" fillId="0" borderId="17" xfId="88" applyFont="1" applyFill="1" applyBorder="1" applyAlignment="1">
      <alignment horizontal="distributed" vertical="center"/>
      <protection/>
    </xf>
    <xf numFmtId="0" fontId="1" fillId="0" borderId="26" xfId="88" applyFont="1" applyFill="1" applyBorder="1" applyAlignment="1">
      <alignment vertical="center" shrinkToFit="1"/>
      <protection/>
    </xf>
    <xf numFmtId="179" fontId="1" fillId="0" borderId="17" xfId="88" applyNumberFormat="1" applyFont="1" applyFill="1" applyBorder="1" applyAlignment="1">
      <alignment vertical="center"/>
      <protection/>
    </xf>
    <xf numFmtId="179" fontId="1" fillId="0" borderId="17" xfId="88" applyNumberFormat="1" applyFont="1" applyFill="1" applyBorder="1" applyAlignment="1">
      <alignment horizontal="right" vertical="center"/>
      <protection/>
    </xf>
    <xf numFmtId="179" fontId="7" fillId="0" borderId="17" xfId="88" applyNumberFormat="1" applyFont="1" applyFill="1" applyBorder="1" applyAlignment="1">
      <alignment horizontal="right" vertical="center"/>
      <protection/>
    </xf>
    <xf numFmtId="0" fontId="1" fillId="0" borderId="0" xfId="88" applyFont="1" applyFill="1" applyBorder="1" applyAlignment="1">
      <alignment horizontal="center" vertical="center"/>
      <protection/>
    </xf>
    <xf numFmtId="0" fontId="1" fillId="0" borderId="0" xfId="88" applyFont="1" applyFill="1" applyBorder="1" applyAlignment="1">
      <alignment vertical="center"/>
      <protection/>
    </xf>
    <xf numFmtId="179" fontId="7" fillId="0" borderId="0" xfId="88" applyNumberFormat="1" applyFont="1" applyFill="1" applyBorder="1" applyAlignment="1">
      <alignment vertical="center"/>
      <protection/>
    </xf>
    <xf numFmtId="0" fontId="1" fillId="0" borderId="27" xfId="88" applyFont="1" applyFill="1" applyBorder="1" applyAlignment="1">
      <alignment horizontal="distributed" vertical="center"/>
      <protection/>
    </xf>
    <xf numFmtId="0" fontId="1" fillId="0" borderId="27" xfId="88" applyFont="1" applyFill="1" applyBorder="1" applyAlignment="1">
      <alignment horizontal="center" vertical="center"/>
      <protection/>
    </xf>
    <xf numFmtId="0" fontId="1" fillId="0" borderId="27" xfId="88" applyFont="1" applyFill="1" applyBorder="1" applyAlignment="1">
      <alignment vertical="center"/>
      <protection/>
    </xf>
    <xf numFmtId="179" fontId="1" fillId="0" borderId="27" xfId="88" applyNumberFormat="1" applyFont="1" applyFill="1" applyBorder="1" applyAlignment="1">
      <alignment vertical="center"/>
      <protection/>
    </xf>
    <xf numFmtId="179" fontId="7" fillId="0" borderId="27" xfId="88" applyNumberFormat="1" applyFont="1" applyFill="1" applyBorder="1" applyAlignment="1">
      <alignment vertical="center"/>
      <protection/>
    </xf>
    <xf numFmtId="0" fontId="1" fillId="0" borderId="39" xfId="88" applyFont="1" applyFill="1" applyBorder="1" applyAlignment="1">
      <alignment horizontal="distributed" vertical="center"/>
      <protection/>
    </xf>
    <xf numFmtId="0" fontId="1" fillId="0" borderId="39" xfId="88" applyFont="1" applyFill="1" applyBorder="1" applyAlignment="1">
      <alignment horizontal="center" vertical="center"/>
      <protection/>
    </xf>
    <xf numFmtId="0" fontId="1" fillId="0" borderId="39" xfId="88" applyFont="1" applyFill="1" applyBorder="1" applyAlignment="1">
      <alignment vertical="center"/>
      <protection/>
    </xf>
    <xf numFmtId="179" fontId="1" fillId="0" borderId="39" xfId="88" applyNumberFormat="1" applyFont="1" applyFill="1" applyBorder="1" applyAlignment="1">
      <alignment vertical="center"/>
      <protection/>
    </xf>
    <xf numFmtId="179" fontId="7" fillId="0" borderId="39" xfId="88" applyNumberFormat="1" applyFont="1" applyFill="1" applyBorder="1" applyAlignment="1">
      <alignment vertical="center"/>
      <protection/>
    </xf>
    <xf numFmtId="179" fontId="1" fillId="0" borderId="27" xfId="88" applyNumberFormat="1" applyFont="1" applyFill="1" applyBorder="1" applyAlignment="1">
      <alignment horizontal="right" vertical="center"/>
      <protection/>
    </xf>
    <xf numFmtId="179" fontId="7" fillId="0" borderId="27" xfId="88" applyNumberFormat="1" applyFont="1" applyFill="1" applyBorder="1" applyAlignment="1">
      <alignment horizontal="right" vertical="center"/>
      <protection/>
    </xf>
    <xf numFmtId="0" fontId="1" fillId="0" borderId="0" xfId="88" applyFont="1" applyFill="1" applyBorder="1" applyAlignment="1">
      <alignment horizontal="center" vertical="center" shrinkToFit="1"/>
      <protection/>
    </xf>
    <xf numFmtId="179" fontId="1" fillId="0" borderId="0" xfId="88" applyNumberFormat="1" applyFont="1" applyFill="1" applyBorder="1" applyAlignment="1">
      <alignment horizontal="right" vertical="center"/>
      <protection/>
    </xf>
    <xf numFmtId="179" fontId="7" fillId="0" borderId="0" xfId="88" applyNumberFormat="1" applyFont="1" applyFill="1" applyBorder="1" applyAlignment="1">
      <alignment horizontal="right" vertical="center"/>
      <protection/>
    </xf>
    <xf numFmtId="179" fontId="1" fillId="0" borderId="39" xfId="88" applyNumberFormat="1" applyFont="1" applyFill="1" applyBorder="1" applyAlignment="1">
      <alignment horizontal="right" vertical="center"/>
      <protection/>
    </xf>
    <xf numFmtId="179" fontId="7" fillId="0" borderId="39" xfId="88" applyNumberFormat="1" applyFont="1" applyFill="1" applyBorder="1" applyAlignment="1">
      <alignment horizontal="right" vertical="center"/>
      <protection/>
    </xf>
    <xf numFmtId="0" fontId="1" fillId="0" borderId="17" xfId="88" applyFont="1" applyFill="1" applyBorder="1" applyAlignment="1">
      <alignment horizontal="center" vertical="center"/>
      <protection/>
    </xf>
    <xf numFmtId="0" fontId="1" fillId="0" borderId="17" xfId="88" applyFont="1" applyFill="1" applyBorder="1" applyAlignment="1">
      <alignment vertical="center"/>
      <protection/>
    </xf>
    <xf numFmtId="0" fontId="1" fillId="0" borderId="0" xfId="88" applyFont="1" applyFill="1" applyAlignment="1">
      <alignment/>
      <protection/>
    </xf>
    <xf numFmtId="49" fontId="13" fillId="0" borderId="0" xfId="76" applyNumberFormat="1" applyFont="1" applyFill="1" applyBorder="1" applyAlignment="1">
      <alignment vertical="center"/>
      <protection/>
    </xf>
    <xf numFmtId="49" fontId="15" fillId="0" borderId="0" xfId="76" applyNumberFormat="1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115" fillId="0" borderId="0" xfId="0" applyFont="1" applyFill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5" fillId="0" borderId="0" xfId="0" applyFont="1" applyFill="1" applyAlignment="1">
      <alignment vertical="top"/>
    </xf>
    <xf numFmtId="0" fontId="53" fillId="0" borderId="0" xfId="88" applyFont="1" applyFill="1" applyAlignment="1">
      <alignment horizontal="left"/>
      <protection/>
    </xf>
    <xf numFmtId="0" fontId="5" fillId="0" borderId="0" xfId="85" applyFont="1" applyFill="1" applyBorder="1" applyAlignment="1">
      <alignment vertical="center"/>
      <protection/>
    </xf>
    <xf numFmtId="0" fontId="5" fillId="0" borderId="17" xfId="56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28" fillId="0" borderId="0" xfId="85" applyFont="1" applyFill="1" applyBorder="1" applyAlignment="1">
      <alignment horizontal="right"/>
      <protection/>
    </xf>
    <xf numFmtId="179" fontId="22" fillId="0" borderId="0" xfId="87" applyNumberFormat="1" applyFont="1" applyFill="1">
      <alignment vertical="center"/>
      <protection/>
    </xf>
    <xf numFmtId="38" fontId="5" fillId="0" borderId="0" xfId="53" applyFont="1" applyFill="1" applyAlignment="1">
      <alignment horizontal="right"/>
    </xf>
    <xf numFmtId="0" fontId="120" fillId="0" borderId="17" xfId="44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38" fontId="1" fillId="0" borderId="33" xfId="53" applyFont="1" applyFill="1" applyBorder="1" applyAlignment="1">
      <alignment horizontal="center" vertical="center"/>
    </xf>
    <xf numFmtId="38" fontId="1" fillId="0" borderId="15" xfId="53" applyFont="1" applyFill="1" applyBorder="1" applyAlignment="1">
      <alignment horizontal="center" vertical="center"/>
    </xf>
    <xf numFmtId="38" fontId="1" fillId="0" borderId="34" xfId="53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88" applyFont="1" applyFill="1" applyAlignment="1">
      <alignment horizontal="right" wrapText="1"/>
      <protection/>
    </xf>
    <xf numFmtId="0" fontId="1" fillId="0" borderId="38" xfId="88" applyFont="1" applyFill="1" applyBorder="1" applyAlignment="1">
      <alignment horizontal="center" vertical="center"/>
      <protection/>
    </xf>
    <xf numFmtId="0" fontId="1" fillId="0" borderId="0" xfId="88" applyFont="1" applyFill="1" applyBorder="1" applyAlignment="1">
      <alignment horizontal="distributed" vertical="center"/>
      <protection/>
    </xf>
    <xf numFmtId="0" fontId="1" fillId="0" borderId="17" xfId="88" applyFont="1" applyFill="1" applyBorder="1" applyAlignment="1">
      <alignment horizontal="distributed" vertical="center"/>
      <protection/>
    </xf>
    <xf numFmtId="0" fontId="1" fillId="0" borderId="0" xfId="88" applyFont="1" applyFill="1" applyAlignment="1">
      <alignment horizontal="right"/>
      <protection/>
    </xf>
    <xf numFmtId="0" fontId="22" fillId="0" borderId="1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vertical="center" shrinkToFit="1"/>
    </xf>
    <xf numFmtId="38" fontId="5" fillId="0" borderId="35" xfId="53" applyFont="1" applyFill="1" applyBorder="1" applyAlignment="1">
      <alignment horizontal="center" vertical="center"/>
    </xf>
    <xf numFmtId="38" fontId="5" fillId="0" borderId="38" xfId="53" applyFont="1" applyFill="1" applyBorder="1" applyAlignment="1">
      <alignment horizontal="center" vertical="center"/>
    </xf>
    <xf numFmtId="38" fontId="5" fillId="0" borderId="33" xfId="53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5" fillId="0" borderId="34" xfId="53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85" applyFont="1" applyFill="1" applyBorder="1" applyAlignment="1">
      <alignment horizontal="center" vertical="center" shrinkToFit="1"/>
      <protection/>
    </xf>
    <xf numFmtId="0" fontId="5" fillId="0" borderId="33" xfId="85" applyFont="1" applyFill="1" applyBorder="1" applyAlignment="1">
      <alignment horizontal="center" vertical="center" shrinkToFit="1"/>
      <protection/>
    </xf>
    <xf numFmtId="3" fontId="21" fillId="0" borderId="33" xfId="85" applyNumberFormat="1" applyFont="1" applyFill="1" applyBorder="1" applyAlignment="1">
      <alignment horizontal="center" vertical="center"/>
      <protection/>
    </xf>
    <xf numFmtId="0" fontId="5" fillId="0" borderId="15" xfId="87" applyFont="1" applyFill="1" applyBorder="1" applyAlignment="1">
      <alignment horizontal="center" vertical="center"/>
      <protection/>
    </xf>
    <xf numFmtId="179" fontId="102" fillId="0" borderId="35" xfId="85" applyNumberFormat="1" applyFont="1" applyFill="1" applyBorder="1" applyAlignment="1">
      <alignment horizontal="center" vertical="center" shrinkToFit="1"/>
      <protection/>
    </xf>
    <xf numFmtId="179" fontId="102" fillId="0" borderId="33" xfId="85" applyNumberFormat="1" applyFont="1" applyFill="1" applyBorder="1" applyAlignment="1">
      <alignment horizontal="center" vertical="center" shrinkToFit="1"/>
      <protection/>
    </xf>
    <xf numFmtId="3" fontId="102" fillId="0" borderId="33" xfId="85" applyNumberFormat="1" applyFont="1" applyFill="1" applyBorder="1" applyAlignment="1">
      <alignment horizontal="center" vertical="center"/>
      <protection/>
    </xf>
    <xf numFmtId="0" fontId="102" fillId="0" borderId="15" xfId="87" applyFont="1" applyFill="1" applyBorder="1" applyAlignment="1">
      <alignment horizontal="center" vertical="center"/>
      <protection/>
    </xf>
    <xf numFmtId="0" fontId="102" fillId="0" borderId="35" xfId="85" applyFont="1" applyFill="1" applyBorder="1" applyAlignment="1">
      <alignment horizontal="center" vertical="center" shrinkToFit="1"/>
      <protection/>
    </xf>
    <xf numFmtId="0" fontId="102" fillId="0" borderId="33" xfId="85" applyFont="1" applyFill="1" applyBorder="1" applyAlignment="1">
      <alignment horizontal="center" vertical="center" shrinkToFit="1"/>
      <protection/>
    </xf>
    <xf numFmtId="179" fontId="5" fillId="0" borderId="35" xfId="85" applyNumberFormat="1" applyFont="1" applyFill="1" applyBorder="1" applyAlignment="1">
      <alignment horizontal="center" vertical="center" shrinkToFit="1"/>
      <protection/>
    </xf>
    <xf numFmtId="179" fontId="5" fillId="0" borderId="38" xfId="85" applyNumberFormat="1" applyFont="1" applyFill="1" applyBorder="1" applyAlignment="1">
      <alignment horizontal="center" vertical="center" shrinkToFit="1"/>
      <protection/>
    </xf>
    <xf numFmtId="179" fontId="5" fillId="0" borderId="33" xfId="85" applyNumberFormat="1" applyFont="1" applyFill="1" applyBorder="1" applyAlignment="1">
      <alignment horizontal="center" vertical="center" shrinkToFit="1"/>
      <protection/>
    </xf>
    <xf numFmtId="0" fontId="5" fillId="0" borderId="17" xfId="85" applyFont="1" applyFill="1" applyBorder="1" applyAlignment="1">
      <alignment horizontal="right"/>
      <protection/>
    </xf>
    <xf numFmtId="49" fontId="21" fillId="0" borderId="44" xfId="76" applyNumberFormat="1" applyFont="1" applyFill="1" applyBorder="1" applyAlignment="1">
      <alignment horizontal="center" vertical="center"/>
      <protection/>
    </xf>
    <xf numFmtId="49" fontId="21" fillId="0" borderId="45" xfId="76" applyNumberFormat="1" applyFont="1" applyFill="1" applyBorder="1" applyAlignment="1">
      <alignment horizontal="center" vertical="center"/>
      <protection/>
    </xf>
    <xf numFmtId="49" fontId="13" fillId="0" borderId="44" xfId="76" applyNumberFormat="1" applyFont="1" applyFill="1" applyBorder="1" applyAlignment="1">
      <alignment horizontal="center" vertical="center"/>
      <protection/>
    </xf>
    <xf numFmtId="49" fontId="13" fillId="0" borderId="45" xfId="76" applyNumberFormat="1" applyFont="1" applyFill="1" applyBorder="1" applyAlignment="1">
      <alignment horizontal="center" vertical="center"/>
      <protection/>
    </xf>
    <xf numFmtId="49" fontId="17" fillId="0" borderId="44" xfId="76" applyNumberFormat="1" applyFont="1" applyFill="1" applyBorder="1" applyAlignment="1">
      <alignment horizontal="center" vertical="center"/>
      <protection/>
    </xf>
    <xf numFmtId="49" fontId="17" fillId="0" borderId="45" xfId="76" applyNumberFormat="1" applyFont="1" applyFill="1" applyBorder="1" applyAlignment="1">
      <alignment horizontal="center" vertical="center"/>
      <protection/>
    </xf>
    <xf numFmtId="179" fontId="17" fillId="0" borderId="44" xfId="76" applyNumberFormat="1" applyFont="1" applyFill="1" applyBorder="1" applyAlignment="1">
      <alignment horizontal="right" vertical="center"/>
      <protection/>
    </xf>
    <xf numFmtId="179" fontId="17" fillId="0" borderId="45" xfId="76" applyNumberFormat="1" applyFont="1" applyFill="1" applyBorder="1" applyAlignment="1">
      <alignment horizontal="right" vertical="center"/>
      <protection/>
    </xf>
    <xf numFmtId="178" fontId="17" fillId="0" borderId="44" xfId="76" applyNumberFormat="1" applyFont="1" applyFill="1" applyBorder="1" applyAlignment="1">
      <alignment horizontal="right" vertical="center"/>
      <protection/>
    </xf>
    <xf numFmtId="178" fontId="17" fillId="0" borderId="45" xfId="76" applyNumberFormat="1" applyFont="1" applyFill="1" applyBorder="1" applyAlignment="1">
      <alignment horizontal="right" vertical="center"/>
      <protection/>
    </xf>
    <xf numFmtId="178" fontId="17" fillId="0" borderId="44" xfId="76" applyNumberFormat="1" applyFont="1" applyFill="1" applyBorder="1" applyAlignment="1">
      <alignment vertical="center"/>
      <protection/>
    </xf>
    <xf numFmtId="178" fontId="17" fillId="0" borderId="45" xfId="76" applyNumberFormat="1" applyFont="1" applyFill="1" applyBorder="1" applyAlignment="1">
      <alignment vertical="center"/>
      <protection/>
    </xf>
    <xf numFmtId="179" fontId="1" fillId="0" borderId="46" xfId="0" applyNumberFormat="1" applyFont="1" applyFill="1" applyBorder="1" applyAlignment="1">
      <alignment vertical="center"/>
    </xf>
    <xf numFmtId="179" fontId="1" fillId="0" borderId="46" xfId="0" applyNumberFormat="1" applyFont="1" applyFill="1" applyBorder="1" applyAlignment="1">
      <alignment horizontal="right" vertical="center"/>
    </xf>
    <xf numFmtId="189" fontId="17" fillId="0" borderId="44" xfId="76" applyNumberFormat="1" applyFont="1" applyFill="1" applyBorder="1" applyAlignment="1">
      <alignment horizontal="right" vertical="center"/>
      <protection/>
    </xf>
    <xf numFmtId="189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horizontal="right" vertical="center"/>
      <protection/>
    </xf>
    <xf numFmtId="204" fontId="17" fillId="0" borderId="45" xfId="76" applyNumberFormat="1" applyFont="1" applyFill="1" applyBorder="1" applyAlignment="1">
      <alignment horizontal="right" vertical="center"/>
      <protection/>
    </xf>
    <xf numFmtId="204" fontId="17" fillId="0" borderId="44" xfId="76" applyNumberFormat="1" applyFont="1" applyFill="1" applyBorder="1" applyAlignment="1">
      <alignment vertical="center"/>
      <protection/>
    </xf>
    <xf numFmtId="204" fontId="17" fillId="0" borderId="45" xfId="76" applyNumberFormat="1" applyFont="1" applyFill="1" applyBorder="1" applyAlignment="1">
      <alignment vertical="center"/>
      <protection/>
    </xf>
    <xf numFmtId="49" fontId="21" fillId="0" borderId="17" xfId="76" applyNumberFormat="1" applyFont="1" applyFill="1" applyBorder="1" applyAlignment="1">
      <alignment horizontal="right"/>
      <protection/>
    </xf>
    <xf numFmtId="189" fontId="17" fillId="0" borderId="44" xfId="76" applyNumberFormat="1" applyFont="1" applyFill="1" applyBorder="1" applyAlignment="1">
      <alignment vertical="center"/>
      <protection/>
    </xf>
    <xf numFmtId="189" fontId="17" fillId="0" borderId="45" xfId="76" applyNumberFormat="1" applyFont="1" applyFill="1" applyBorder="1" applyAlignment="1">
      <alignment vertical="center"/>
      <protection/>
    </xf>
    <xf numFmtId="179" fontId="14" fillId="0" borderId="44" xfId="76" applyNumberFormat="1" applyFont="1" applyFill="1" applyBorder="1" applyAlignment="1">
      <alignment vertical="center"/>
      <protection/>
    </xf>
    <xf numFmtId="179" fontId="14" fillId="0" borderId="45" xfId="76" applyNumberFormat="1" applyFont="1" applyFill="1" applyBorder="1" applyAlignment="1">
      <alignment vertical="center"/>
      <protection/>
    </xf>
    <xf numFmtId="0" fontId="0" fillId="0" borderId="45" xfId="0" applyFill="1" applyBorder="1" applyAlignment="1">
      <alignment/>
    </xf>
    <xf numFmtId="179" fontId="14" fillId="0" borderId="46" xfId="76" applyNumberFormat="1" applyFont="1" applyFill="1" applyBorder="1" applyAlignment="1">
      <alignment vertical="center"/>
      <protection/>
    </xf>
    <xf numFmtId="49" fontId="19" fillId="0" borderId="46" xfId="76" applyNumberFormat="1" applyFont="1" applyFill="1" applyBorder="1" applyAlignment="1">
      <alignment horizontal="distributed" vertical="center"/>
      <protection/>
    </xf>
    <xf numFmtId="49" fontId="21" fillId="0" borderId="46" xfId="76" applyNumberFormat="1" applyFont="1" applyFill="1" applyBorder="1" applyAlignment="1">
      <alignment horizontal="center" vertical="center"/>
      <protection/>
    </xf>
    <xf numFmtId="49" fontId="21" fillId="0" borderId="46" xfId="76" applyNumberFormat="1" applyFont="1" applyFill="1" applyBorder="1" applyAlignment="1">
      <alignment horizontal="distributed" vertical="center"/>
      <protection/>
    </xf>
    <xf numFmtId="49" fontId="17" fillId="0" borderId="17" xfId="76" applyNumberFormat="1" applyFont="1" applyFill="1" applyBorder="1" applyAlignment="1">
      <alignment horizontal="right"/>
      <protection/>
    </xf>
    <xf numFmtId="0" fontId="17" fillId="0" borderId="33" xfId="76" applyNumberFormat="1" applyFont="1" applyFill="1" applyBorder="1" applyAlignment="1">
      <alignment horizontal="center" vertical="center"/>
      <protection/>
    </xf>
    <xf numFmtId="0" fontId="1" fillId="0" borderId="34" xfId="83" applyNumberFormat="1" applyFont="1" applyFill="1" applyBorder="1" applyAlignment="1">
      <alignment horizontal="center" vertical="center"/>
      <protection/>
    </xf>
    <xf numFmtId="0" fontId="1" fillId="0" borderId="35" xfId="83" applyNumberFormat="1" applyFont="1" applyFill="1" applyBorder="1" applyAlignment="1">
      <alignment horizontal="center" vertical="center"/>
      <protection/>
    </xf>
    <xf numFmtId="49" fontId="17" fillId="0" borderId="33" xfId="76" applyNumberFormat="1" applyFont="1" applyFill="1" applyBorder="1" applyAlignment="1">
      <alignment horizontal="center" vertical="center"/>
      <protection/>
    </xf>
    <xf numFmtId="0" fontId="1" fillId="0" borderId="15" xfId="83" applyFont="1" applyFill="1" applyBorder="1" applyAlignment="1">
      <alignment/>
      <protection/>
    </xf>
    <xf numFmtId="49" fontId="17" fillId="0" borderId="34" xfId="76" applyNumberFormat="1" applyFont="1" applyFill="1" applyBorder="1" applyAlignment="1">
      <alignment horizontal="center" vertical="center"/>
      <protection/>
    </xf>
    <xf numFmtId="0" fontId="1" fillId="0" borderId="11" xfId="83" applyFont="1" applyFill="1" applyBorder="1" applyAlignment="1">
      <alignment/>
      <protection/>
    </xf>
    <xf numFmtId="49" fontId="17" fillId="0" borderId="33" xfId="78" applyNumberFormat="1" applyFont="1" applyFill="1" applyBorder="1" applyAlignment="1">
      <alignment horizontal="center" vertical="center"/>
      <protection/>
    </xf>
    <xf numFmtId="0" fontId="17" fillId="0" borderId="33" xfId="78" applyNumberFormat="1" applyFont="1" applyFill="1" applyBorder="1" applyAlignment="1">
      <alignment horizontal="center" vertical="center"/>
      <protection/>
    </xf>
    <xf numFmtId="49" fontId="17" fillId="0" borderId="34" xfId="78" applyNumberFormat="1" applyFont="1" applyFill="1" applyBorder="1" applyAlignment="1">
      <alignment horizontal="center" vertical="center"/>
      <protection/>
    </xf>
    <xf numFmtId="189" fontId="0" fillId="0" borderId="45" xfId="0" applyNumberFormat="1" applyFill="1" applyBorder="1" applyAlignment="1">
      <alignment/>
    </xf>
    <xf numFmtId="49" fontId="13" fillId="0" borderId="46" xfId="76" applyNumberFormat="1" applyFont="1" applyFill="1" applyBorder="1" applyAlignment="1">
      <alignment horizontal="distributed" vertical="center"/>
      <protection/>
    </xf>
    <xf numFmtId="0" fontId="1" fillId="0" borderId="17" xfId="81" applyFont="1" applyFill="1" applyBorder="1" applyAlignment="1">
      <alignment horizontal="right" vertical="center"/>
      <protection/>
    </xf>
    <xf numFmtId="0" fontId="1" fillId="0" borderId="34" xfId="81" applyFont="1" applyFill="1" applyBorder="1" applyAlignment="1">
      <alignment horizontal="center" vertical="center" wrapText="1"/>
      <protection/>
    </xf>
    <xf numFmtId="0" fontId="1" fillId="0" borderId="31" xfId="81" applyFont="1" applyFill="1" applyBorder="1" applyAlignment="1">
      <alignment horizontal="center" vertical="center"/>
      <protection/>
    </xf>
    <xf numFmtId="0" fontId="1" fillId="0" borderId="34" xfId="81" applyFont="1" applyFill="1" applyBorder="1" applyAlignment="1">
      <alignment horizontal="center" vertical="center"/>
      <protection/>
    </xf>
    <xf numFmtId="0" fontId="1" fillId="0" borderId="31" xfId="81" applyFont="1" applyFill="1" applyBorder="1" applyAlignment="1">
      <alignment horizontal="center" vertical="center" wrapText="1"/>
      <protection/>
    </xf>
    <xf numFmtId="0" fontId="1" fillId="0" borderId="35" xfId="81" applyFont="1" applyFill="1" applyBorder="1" applyAlignment="1">
      <alignment horizontal="center" vertical="center" wrapText="1"/>
      <protection/>
    </xf>
    <xf numFmtId="0" fontId="1" fillId="0" borderId="24" xfId="81" applyFont="1" applyFill="1" applyBorder="1" applyAlignment="1">
      <alignment horizontal="center" vertical="center" wrapText="1"/>
      <protection/>
    </xf>
    <xf numFmtId="0" fontId="1" fillId="0" borderId="16" xfId="81" applyFont="1" applyFill="1" applyBorder="1" applyAlignment="1">
      <alignment horizontal="center" vertical="center"/>
      <protection/>
    </xf>
    <xf numFmtId="0" fontId="1" fillId="0" borderId="43" xfId="81" applyFont="1" applyFill="1" applyBorder="1" applyAlignment="1">
      <alignment horizontal="center" vertical="center"/>
      <protection/>
    </xf>
    <xf numFmtId="0" fontId="1" fillId="0" borderId="39" xfId="81" applyFont="1" applyFill="1" applyBorder="1" applyAlignment="1">
      <alignment horizontal="center" vertical="center"/>
      <protection/>
    </xf>
    <xf numFmtId="0" fontId="1" fillId="0" borderId="37" xfId="81" applyFont="1" applyFill="1" applyBorder="1" applyAlignment="1">
      <alignment horizontal="center" vertical="center"/>
      <protection/>
    </xf>
    <xf numFmtId="37" fontId="5" fillId="0" borderId="16" xfId="80" applyFont="1" applyFill="1" applyBorder="1" applyAlignment="1">
      <alignment horizontal="left"/>
      <protection/>
    </xf>
    <xf numFmtId="37" fontId="5" fillId="0" borderId="0" xfId="80" applyFont="1" applyFill="1" applyBorder="1" applyAlignment="1">
      <alignment horizontal="left"/>
      <protection/>
    </xf>
    <xf numFmtId="0" fontId="5" fillId="0" borderId="0" xfId="81" applyFont="1" applyFill="1" applyBorder="1" applyAlignment="1">
      <alignment horizontal="distributed" vertical="center"/>
      <protection/>
    </xf>
    <xf numFmtId="0" fontId="1" fillId="0" borderId="41" xfId="81" applyFont="1" applyFill="1" applyBorder="1" applyAlignment="1">
      <alignment horizontal="center" vertical="center" wrapText="1"/>
      <protection/>
    </xf>
    <xf numFmtId="0" fontId="1" fillId="0" borderId="23" xfId="81" applyFont="1" applyFill="1" applyBorder="1" applyAlignment="1">
      <alignment horizontal="center" vertical="center" wrapText="1"/>
      <protection/>
    </xf>
    <xf numFmtId="0" fontId="1" fillId="0" borderId="29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1" fillId="0" borderId="42" xfId="81" applyFont="1" applyFill="1" applyBorder="1" applyAlignment="1">
      <alignment horizontal="center" vertical="center" wrapText="1"/>
      <protection/>
    </xf>
    <xf numFmtId="0" fontId="1" fillId="0" borderId="30" xfId="81" applyFont="1" applyFill="1" applyBorder="1" applyAlignment="1">
      <alignment horizontal="center" vertical="center" wrapText="1"/>
      <protection/>
    </xf>
    <xf numFmtId="0" fontId="5" fillId="0" borderId="17" xfId="81" applyFont="1" applyFill="1" applyBorder="1" applyAlignment="1">
      <alignment horizontal="right"/>
      <protection/>
    </xf>
    <xf numFmtId="0" fontId="1" fillId="0" borderId="11" xfId="81" applyFont="1" applyFill="1" applyBorder="1" applyAlignment="1">
      <alignment horizontal="center" vertical="center" wrapText="1"/>
      <protection/>
    </xf>
    <xf numFmtId="0" fontId="1" fillId="0" borderId="12" xfId="81" applyFont="1" applyFill="1" applyBorder="1" applyAlignment="1">
      <alignment horizontal="center" vertical="center" wrapText="1"/>
      <protection/>
    </xf>
    <xf numFmtId="0" fontId="22" fillId="0" borderId="18" xfId="81" applyFont="1" applyFill="1" applyBorder="1" applyAlignment="1">
      <alignment horizontal="distributed" vertical="center"/>
      <protection/>
    </xf>
    <xf numFmtId="0" fontId="5" fillId="0" borderId="17" xfId="81" applyFont="1" applyFill="1" applyBorder="1" applyAlignment="1">
      <alignment horizontal="distributed" vertical="center"/>
      <protection/>
    </xf>
    <xf numFmtId="0" fontId="1" fillId="0" borderId="4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38" fontId="5" fillId="0" borderId="0" xfId="53" applyFont="1" applyFill="1" applyBorder="1" applyAlignment="1">
      <alignment horizontal="right"/>
    </xf>
    <xf numFmtId="38" fontId="1" fillId="0" borderId="16" xfId="56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38" fontId="1" fillId="0" borderId="27" xfId="56" applyFont="1" applyFill="1" applyBorder="1" applyAlignment="1">
      <alignment horizontal="distributed" vertical="center"/>
    </xf>
    <xf numFmtId="38" fontId="1" fillId="0" borderId="41" xfId="56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38" fontId="1" fillId="0" borderId="31" xfId="56" applyFont="1" applyFill="1" applyBorder="1" applyAlignment="1">
      <alignment horizontal="distributed" vertical="center"/>
    </xf>
    <xf numFmtId="38" fontId="1" fillId="0" borderId="30" xfId="56" applyFont="1" applyFill="1" applyBorder="1" applyAlignment="1">
      <alignment horizontal="distributed" vertical="center"/>
    </xf>
    <xf numFmtId="178" fontId="7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41" fontId="7" fillId="0" borderId="24" xfId="82" applyNumberFormat="1" applyFont="1" applyFill="1" applyBorder="1" applyAlignment="1">
      <alignment horizontal="right" vertical="center"/>
      <protection/>
    </xf>
    <xf numFmtId="41" fontId="7" fillId="0" borderId="27" xfId="82" applyNumberFormat="1" applyFont="1" applyFill="1" applyBorder="1" applyAlignment="1">
      <alignment horizontal="right" vertical="center"/>
      <protection/>
    </xf>
    <xf numFmtId="41" fontId="7" fillId="0" borderId="0" xfId="82" applyNumberFormat="1" applyFont="1" applyFill="1" applyBorder="1" applyAlignment="1">
      <alignment horizontal="right" vertical="center"/>
      <protection/>
    </xf>
    <xf numFmtId="178" fontId="116" fillId="0" borderId="27" xfId="0" applyNumberFormat="1" applyFont="1" applyFill="1" applyBorder="1" applyAlignment="1">
      <alignment vertical="center"/>
    </xf>
    <xf numFmtId="41" fontId="7" fillId="0" borderId="42" xfId="82" applyNumberFormat="1" applyFont="1" applyFill="1" applyBorder="1" applyAlignment="1">
      <alignment horizontal="right" vertical="center"/>
      <protection/>
    </xf>
    <xf numFmtId="41" fontId="7" fillId="0" borderId="39" xfId="82" applyNumberFormat="1" applyFont="1" applyFill="1" applyBorder="1" applyAlignment="1">
      <alignment horizontal="right" vertical="center"/>
      <protection/>
    </xf>
    <xf numFmtId="41" fontId="115" fillId="0" borderId="27" xfId="82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1" fontId="115" fillId="0" borderId="39" xfId="82" applyNumberFormat="1" applyFont="1" applyFill="1" applyBorder="1" applyAlignment="1">
      <alignment horizontal="right" vertical="center"/>
      <protection/>
    </xf>
    <xf numFmtId="41" fontId="115" fillId="0" borderId="42" xfId="82" applyNumberFormat="1" applyFont="1" applyFill="1" applyBorder="1" applyAlignment="1">
      <alignment horizontal="right" vertical="center"/>
      <protection/>
    </xf>
    <xf numFmtId="0" fontId="7" fillId="0" borderId="17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115" fillId="0" borderId="24" xfId="82" applyNumberFormat="1" applyFont="1" applyFill="1" applyBorder="1" applyAlignment="1">
      <alignment horizontal="right" vertical="center"/>
      <protection/>
    </xf>
    <xf numFmtId="41" fontId="7" fillId="0" borderId="25" xfId="82" applyNumberFormat="1" applyFont="1" applyFill="1" applyBorder="1" applyAlignment="1">
      <alignment horizontal="right" vertical="center"/>
      <protection/>
    </xf>
    <xf numFmtId="41" fontId="7" fillId="0" borderId="17" xfId="82" applyNumberFormat="1" applyFont="1" applyFill="1" applyBorder="1" applyAlignment="1">
      <alignment horizontal="right" vertical="center"/>
      <protection/>
    </xf>
    <xf numFmtId="0" fontId="116" fillId="0" borderId="12" xfId="82" applyFont="1" applyFill="1" applyBorder="1" applyAlignment="1">
      <alignment horizontal="center" vertical="center"/>
      <protection/>
    </xf>
    <xf numFmtId="0" fontId="116" fillId="0" borderId="15" xfId="82" applyFont="1" applyFill="1" applyBorder="1" applyAlignment="1">
      <alignment horizontal="center" vertical="center"/>
      <protection/>
    </xf>
    <xf numFmtId="41" fontId="115" fillId="0" borderId="17" xfId="82" applyNumberFormat="1" applyFont="1" applyFill="1" applyBorder="1" applyAlignment="1">
      <alignment horizontal="right" vertical="center"/>
      <protection/>
    </xf>
    <xf numFmtId="41" fontId="115" fillId="0" borderId="26" xfId="82" applyNumberFormat="1" applyFont="1" applyFill="1" applyBorder="1" applyAlignment="1">
      <alignment horizontal="right" vertical="center"/>
      <protection/>
    </xf>
    <xf numFmtId="41" fontId="115" fillId="0" borderId="0" xfId="82" applyNumberFormat="1" applyFont="1" applyFill="1" applyBorder="1" applyAlignment="1">
      <alignment horizontal="right" vertical="center"/>
      <protection/>
    </xf>
    <xf numFmtId="0" fontId="116" fillId="0" borderId="32" xfId="82" applyFont="1" applyFill="1" applyBorder="1" applyAlignment="1">
      <alignment horizontal="center" vertical="center"/>
      <protection/>
    </xf>
    <xf numFmtId="41" fontId="115" fillId="0" borderId="25" xfId="82" applyNumberFormat="1" applyFont="1" applyFill="1" applyBorder="1" applyAlignment="1">
      <alignment horizontal="right" vertical="center"/>
      <protection/>
    </xf>
    <xf numFmtId="0" fontId="116" fillId="0" borderId="35" xfId="82" applyFont="1" applyFill="1" applyBorder="1" applyAlignment="1">
      <alignment horizontal="center" vertical="center"/>
      <protection/>
    </xf>
    <xf numFmtId="0" fontId="116" fillId="0" borderId="38" xfId="82" applyFont="1" applyFill="1" applyBorder="1" applyAlignment="1">
      <alignment horizontal="center" vertical="center"/>
      <protection/>
    </xf>
    <xf numFmtId="0" fontId="115" fillId="0" borderId="12" xfId="82" applyFont="1" applyFill="1" applyBorder="1" applyAlignment="1">
      <alignment horizontal="center" vertical="center"/>
      <protection/>
    </xf>
    <xf numFmtId="0" fontId="115" fillId="0" borderId="15" xfId="82" applyFont="1" applyFill="1" applyBorder="1" applyAlignment="1">
      <alignment horizontal="center" vertical="center"/>
      <protection/>
    </xf>
    <xf numFmtId="0" fontId="115" fillId="0" borderId="35" xfId="82" applyFont="1" applyFill="1" applyBorder="1" applyAlignment="1">
      <alignment horizontal="center" vertical="center"/>
      <protection/>
    </xf>
    <xf numFmtId="0" fontId="115" fillId="0" borderId="38" xfId="82" applyFont="1" applyFill="1" applyBorder="1" applyAlignment="1">
      <alignment horizontal="center" vertical="center"/>
      <protection/>
    </xf>
    <xf numFmtId="0" fontId="115" fillId="0" borderId="32" xfId="82" applyFont="1" applyFill="1" applyBorder="1" applyAlignment="1">
      <alignment horizontal="center" vertical="center"/>
      <protection/>
    </xf>
    <xf numFmtId="178" fontId="1" fillId="0" borderId="39" xfId="0" applyNumberFormat="1" applyFont="1" applyFill="1" applyBorder="1" applyAlignment="1">
      <alignment horizontal="right" vertical="center"/>
    </xf>
    <xf numFmtId="0" fontId="1" fillId="0" borderId="35" xfId="82" applyFont="1" applyFill="1" applyBorder="1" applyAlignment="1">
      <alignment horizontal="center" vertical="center"/>
      <protection/>
    </xf>
    <xf numFmtId="0" fontId="1" fillId="0" borderId="38" xfId="82" applyFont="1" applyFill="1" applyBorder="1" applyAlignment="1">
      <alignment horizontal="center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0" fontId="1" fillId="0" borderId="32" xfId="82" applyFont="1" applyFill="1" applyBorder="1" applyAlignment="1">
      <alignment horizontal="center" vertical="center"/>
      <protection/>
    </xf>
    <xf numFmtId="178" fontId="7" fillId="0" borderId="25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16" fillId="0" borderId="24" xfId="0" applyNumberFormat="1" applyFont="1" applyFill="1" applyBorder="1" applyAlignment="1">
      <alignment vertical="center"/>
    </xf>
    <xf numFmtId="0" fontId="116" fillId="0" borderId="27" xfId="0" applyFont="1" applyFill="1" applyBorder="1" applyAlignment="1">
      <alignment vertical="center"/>
    </xf>
    <xf numFmtId="0" fontId="1" fillId="0" borderId="12" xfId="82" applyFont="1" applyFill="1" applyBorder="1" applyAlignment="1">
      <alignment horizontal="center" vertical="center"/>
      <protection/>
    </xf>
    <xf numFmtId="0" fontId="1" fillId="0" borderId="15" xfId="82" applyFont="1" applyFill="1" applyBorder="1" applyAlignment="1">
      <alignment horizontal="center" vertical="center"/>
      <protection/>
    </xf>
    <xf numFmtId="0" fontId="1" fillId="0" borderId="16" xfId="82" applyFont="1" applyFill="1" applyBorder="1" applyAlignment="1">
      <alignment horizontal="center" vertical="center"/>
      <protection/>
    </xf>
    <xf numFmtId="0" fontId="1" fillId="0" borderId="43" xfId="82" applyFont="1" applyFill="1" applyBorder="1" applyAlignment="1">
      <alignment horizontal="center" vertical="center"/>
      <protection/>
    </xf>
    <xf numFmtId="0" fontId="1" fillId="0" borderId="39" xfId="82" applyFont="1" applyFill="1" applyBorder="1" applyAlignment="1">
      <alignment horizontal="center" vertical="center"/>
      <protection/>
    </xf>
    <xf numFmtId="0" fontId="1" fillId="0" borderId="37" xfId="82" applyFont="1" applyFill="1" applyBorder="1" applyAlignment="1">
      <alignment horizontal="center" vertical="center"/>
      <protection/>
    </xf>
    <xf numFmtId="0" fontId="1" fillId="0" borderId="0" xfId="82" applyFont="1" applyFill="1" applyBorder="1" applyAlignment="1">
      <alignment horizontal="distributed" vertical="center" wrapText="1"/>
      <protection/>
    </xf>
    <xf numFmtId="0" fontId="1" fillId="0" borderId="13" xfId="82" applyFont="1" applyFill="1" applyBorder="1" applyAlignment="1">
      <alignment horizontal="distributed" vertical="center" wrapText="1"/>
      <protection/>
    </xf>
    <xf numFmtId="0" fontId="1" fillId="0" borderId="17" xfId="82" applyFont="1" applyFill="1" applyBorder="1" applyAlignment="1">
      <alignment horizontal="distributed" vertical="center" wrapText="1"/>
      <protection/>
    </xf>
    <xf numFmtId="0" fontId="1" fillId="0" borderId="26" xfId="82" applyFont="1" applyFill="1" applyBorder="1" applyAlignment="1">
      <alignment horizontal="distributed" vertical="center" wrapText="1"/>
      <protection/>
    </xf>
    <xf numFmtId="0" fontId="5" fillId="0" borderId="27" xfId="82" applyFont="1" applyFill="1" applyBorder="1" applyAlignment="1">
      <alignment horizontal="distributed" vertical="center" wrapText="1"/>
      <protection/>
    </xf>
    <xf numFmtId="0" fontId="5" fillId="0" borderId="28" xfId="82" applyFont="1" applyFill="1" applyBorder="1" applyAlignment="1">
      <alignment horizontal="distributed" vertical="center" wrapText="1"/>
      <protection/>
    </xf>
    <xf numFmtId="0" fontId="5" fillId="0" borderId="39" xfId="82" applyFont="1" applyFill="1" applyBorder="1" applyAlignment="1">
      <alignment horizontal="distributed" vertical="center" wrapText="1"/>
      <protection/>
    </xf>
    <xf numFmtId="0" fontId="5" fillId="0" borderId="37" xfId="82" applyFont="1" applyFill="1" applyBorder="1" applyAlignment="1">
      <alignment horizontal="distributed" vertical="center" wrapText="1"/>
      <protection/>
    </xf>
    <xf numFmtId="0" fontId="5" fillId="0" borderId="0" xfId="82" applyFont="1" applyFill="1" applyBorder="1" applyAlignment="1">
      <alignment horizontal="distributed" vertical="center" wrapText="1"/>
      <protection/>
    </xf>
    <xf numFmtId="0" fontId="5" fillId="0" borderId="13" xfId="82" applyFont="1" applyFill="1" applyBorder="1" applyAlignment="1">
      <alignment horizontal="distributed" vertical="center" wrapText="1"/>
      <protection/>
    </xf>
    <xf numFmtId="41" fontId="1" fillId="0" borderId="42" xfId="0" applyNumberFormat="1" applyFont="1" applyFill="1" applyBorder="1" applyAlignment="1">
      <alignment horizontal="right" vertical="center"/>
    </xf>
    <xf numFmtId="41" fontId="1" fillId="0" borderId="39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/>
    </xf>
    <xf numFmtId="0" fontId="1" fillId="0" borderId="38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distributed"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96" fontId="5" fillId="0" borderId="33" xfId="86" applyNumberFormat="1" applyFont="1" applyFill="1" applyBorder="1" applyAlignment="1">
      <alignment horizontal="center" vertical="center" wrapText="1"/>
      <protection/>
    </xf>
    <xf numFmtId="196" fontId="5" fillId="0" borderId="34" xfId="86" applyNumberFormat="1" applyFont="1" applyFill="1" applyBorder="1" applyAlignment="1">
      <alignment horizontal="center" vertical="center" wrapText="1"/>
      <protection/>
    </xf>
    <xf numFmtId="196" fontId="5" fillId="0" borderId="15" xfId="86" applyNumberFormat="1" applyFont="1" applyFill="1" applyBorder="1" applyAlignment="1">
      <alignment horizontal="center" vertical="center" wrapText="1"/>
      <protection/>
    </xf>
    <xf numFmtId="196" fontId="5" fillId="0" borderId="11" xfId="86" applyNumberFormat="1" applyFont="1" applyFill="1" applyBorder="1" applyAlignment="1">
      <alignment horizontal="center" vertical="center" wrapText="1"/>
      <protection/>
    </xf>
    <xf numFmtId="196" fontId="5" fillId="0" borderId="34" xfId="86" applyNumberFormat="1" applyFont="1" applyFill="1" applyBorder="1" applyAlignment="1">
      <alignment horizontal="center" vertical="center"/>
      <protection/>
    </xf>
    <xf numFmtId="196" fontId="5" fillId="0" borderId="35" xfId="86" applyNumberFormat="1" applyFont="1" applyFill="1" applyBorder="1" applyAlignment="1">
      <alignment horizontal="center" vertical="center"/>
      <protection/>
    </xf>
    <xf numFmtId="0" fontId="5" fillId="0" borderId="0" xfId="86" applyFont="1" applyFill="1" applyBorder="1" applyAlignment="1">
      <alignment horizontal="right"/>
      <protection/>
    </xf>
    <xf numFmtId="38" fontId="5" fillId="0" borderId="41" xfId="53" applyFont="1" applyFill="1" applyBorder="1" applyAlignment="1">
      <alignment horizontal="center" vertical="center" wrapText="1"/>
    </xf>
    <xf numFmtId="38" fontId="5" fillId="0" borderId="23" xfId="53" applyFont="1" applyFill="1" applyBorder="1" applyAlignment="1">
      <alignment horizontal="center" vertical="center" wrapText="1"/>
    </xf>
    <xf numFmtId="0" fontId="5" fillId="0" borderId="33" xfId="86" applyFont="1" applyFill="1" applyBorder="1" applyAlignment="1">
      <alignment horizontal="center" vertical="center" wrapText="1"/>
      <protection/>
    </xf>
    <xf numFmtId="0" fontId="5" fillId="0" borderId="34" xfId="86" applyFont="1" applyFill="1" applyBorder="1" applyAlignment="1">
      <alignment horizontal="center" vertical="center" wrapText="1"/>
      <protection/>
    </xf>
    <xf numFmtId="0" fontId="5" fillId="0" borderId="15" xfId="86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center" vertical="center" wrapText="1"/>
      <protection/>
    </xf>
    <xf numFmtId="0" fontId="1" fillId="0" borderId="35" xfId="86" applyFont="1" applyFill="1" applyBorder="1" applyAlignment="1">
      <alignment horizontal="center" vertical="center"/>
      <protection/>
    </xf>
    <xf numFmtId="0" fontId="1" fillId="0" borderId="38" xfId="86" applyFont="1" applyFill="1" applyBorder="1" applyAlignment="1">
      <alignment horizontal="center" vertical="center"/>
      <protection/>
    </xf>
    <xf numFmtId="0" fontId="5" fillId="0" borderId="34" xfId="86" applyFont="1" applyFill="1" applyBorder="1" applyAlignment="1">
      <alignment horizontal="center" vertical="center"/>
      <protection/>
    </xf>
    <xf numFmtId="0" fontId="5" fillId="0" borderId="35" xfId="86" applyFont="1" applyFill="1" applyBorder="1" applyAlignment="1">
      <alignment horizontal="center" vertical="center"/>
      <protection/>
    </xf>
    <xf numFmtId="0" fontId="1" fillId="0" borderId="33" xfId="86" applyFont="1" applyFill="1" applyBorder="1" applyAlignment="1">
      <alignment horizontal="center" vertical="center"/>
      <protection/>
    </xf>
    <xf numFmtId="0" fontId="5" fillId="0" borderId="41" xfId="86" applyFont="1" applyFill="1" applyBorder="1" applyAlignment="1">
      <alignment horizontal="center" vertical="center" wrapText="1"/>
      <protection/>
    </xf>
    <xf numFmtId="0" fontId="5" fillId="0" borderId="42" xfId="86" applyFont="1" applyFill="1" applyBorder="1" applyAlignment="1">
      <alignment horizontal="center" vertical="center" wrapText="1"/>
      <protection/>
    </xf>
    <xf numFmtId="0" fontId="5" fillId="0" borderId="23" xfId="86" applyFont="1" applyFill="1" applyBorder="1" applyAlignment="1">
      <alignment horizontal="center" vertical="center" wrapText="1"/>
      <protection/>
    </xf>
    <xf numFmtId="0" fontId="5" fillId="0" borderId="16" xfId="86" applyFont="1" applyFill="1" applyBorder="1" applyAlignment="1">
      <alignment horizontal="center" vertical="center" wrapText="1"/>
      <protection/>
    </xf>
    <xf numFmtId="0" fontId="5" fillId="0" borderId="43" xfId="86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38" xfId="0" applyFont="1" applyFill="1" applyBorder="1" applyAlignment="1">
      <alignment horizontal="center" vertical="center"/>
    </xf>
    <xf numFmtId="0" fontId="116" fillId="0" borderId="35" xfId="0" applyFont="1" applyFill="1" applyBorder="1" applyAlignment="1">
      <alignment horizontal="center" vertical="center"/>
    </xf>
    <xf numFmtId="0" fontId="116" fillId="0" borderId="38" xfId="0" applyFont="1" applyFill="1" applyBorder="1" applyAlignment="1">
      <alignment horizontal="center" vertical="center"/>
    </xf>
    <xf numFmtId="0" fontId="110" fillId="34" borderId="0" xfId="0" applyNumberFormat="1" applyFont="1" applyFill="1" applyAlignment="1">
      <alignment horizontal="center" vertical="center" wrapText="1"/>
    </xf>
    <xf numFmtId="0" fontId="110" fillId="34" borderId="0" xfId="0" applyNumberFormat="1" applyFont="1" applyFill="1" applyAlignment="1">
      <alignment horizontal="center" vertical="center"/>
    </xf>
  </cellXfs>
  <cellStyles count="77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Hyperlink" xfId="46"/>
    <cellStyle name="プロジェクト状況報告書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[0.00] 2" xfId="55"/>
    <cellStyle name="桁区切り 2" xfId="56"/>
    <cellStyle name="桁区切り 2 2" xfId="57"/>
    <cellStyle name="検収計画表" xfId="58"/>
    <cellStyle name="見出し 1" xfId="59"/>
    <cellStyle name="見出し 2" xfId="60"/>
    <cellStyle name="見出し 3" xfId="61"/>
    <cellStyle name="見出し 4" xfId="62"/>
    <cellStyle name="見積書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_JB16" xfId="76"/>
    <cellStyle name="標準_JB16_Ｂ　人口_Ｂ　人口１" xfId="77"/>
    <cellStyle name="標準_JB16_第３表　年齢別・男女別人口" xfId="78"/>
    <cellStyle name="標準_Ｓ　議会・労働・市民活動・その他" xfId="79"/>
    <cellStyle name="標準_月報１" xfId="80"/>
    <cellStyle name="標準_県内市区町村　人口と世帯_Ｂ　人口１" xfId="81"/>
    <cellStyle name="標準_市民課" xfId="82"/>
    <cellStyle name="標準_第３表　年齢別・男女別人口" xfId="83"/>
    <cellStyle name="標準_中表紙" xfId="84"/>
    <cellStyle name="標準_町丁字別　　人口と世帯" xfId="85"/>
    <cellStyle name="標準_町丁字別・年齢別（５歳）" xfId="86"/>
    <cellStyle name="標準_年報表１１改訂用ファイル" xfId="87"/>
    <cellStyle name="標準_毎月人口と世帯数の推移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</a:rPr>
              <a:t>人口と世帯数の推移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7"/>
          <c:w val="0.796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'9人口の推移 (3)'!$B$1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(3)'!$B$2:$B$15</c:f>
              <c:numCache/>
            </c:numRef>
          </c:val>
        </c:ser>
        <c:ser>
          <c:idx val="1"/>
          <c:order val="1"/>
          <c:tx>
            <c:strRef>
              <c:f>'9人口の推移 (3)'!$C$1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'9人口の推移 (3)'!$A$2:$A$15</c:f>
              <c:strCache/>
            </c:strRef>
          </c:cat>
          <c:val>
            <c:numRef>
              <c:f>'9人口の推移 (3)'!$C$2:$C$15</c:f>
              <c:numCache/>
            </c:numRef>
          </c:val>
        </c:ser>
        <c:axId val="51571576"/>
        <c:axId val="61491001"/>
      </c:barChart>
      <c:catAx>
        <c:axId val="51571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1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1265"/>
          <c:w val="0.075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"/>
          <c:y val="0.08525"/>
          <c:w val="0.95675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(3)'!$E$1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(3)'!$D$2:$D$22</c:f>
              <c:strCache/>
            </c:strRef>
          </c:cat>
          <c:val>
            <c:numRef>
              <c:f>'12年齢各歳別男女別人口 (3)'!$E$2:$E$22</c:f>
              <c:numCache/>
            </c:numRef>
          </c:val>
        </c:ser>
        <c:axId val="16548098"/>
        <c:axId val="14715155"/>
      </c:barChart>
      <c:catAx>
        <c:axId val="16548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1"/>
        <c:crossBetween val="between"/>
        <c:dispUnits/>
        <c:minorUnit val="50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425"/>
          <c:y val="0.091"/>
          <c:w val="0.877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'12年齢各歳別男女別人口 (3)'!$B$1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'12年齢各歳別男女別人口 (3)'!$A$2:$A$22</c:f>
              <c:strCache/>
            </c:strRef>
          </c:cat>
          <c:val>
            <c:numRef>
              <c:f>'12年齢各歳別男女別人口 (3)'!$B$2:$B$22</c:f>
              <c:numCache/>
            </c:numRef>
          </c:val>
        </c:ser>
        <c:axId val="65327532"/>
        <c:axId val="51076877"/>
      </c:barChart>
      <c:catAx>
        <c:axId val="6532753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76877"/>
        <c:crosses val="autoZero"/>
        <c:auto val="1"/>
        <c:lblOffset val="100"/>
        <c:tickLblSkip val="1"/>
        <c:noMultiLvlLbl val="0"/>
      </c:catAx>
      <c:valAx>
        <c:axId val="51076877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753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出生数と死亡数の推移（自然増減）</a:t>
            </a:r>
          </a:p>
        </c:rich>
      </c:tx>
      <c:layout>
        <c:manualLayout>
          <c:xMode val="factor"/>
          <c:yMode val="factor"/>
          <c:x val="0.01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25"/>
          <c:w val="0.9052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</c:f>
              <c:strCache>
                <c:ptCount val="1"/>
                <c:pt idx="0">
                  <c:v>出　　　　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データー（グラフ1）!$B$5:$B$21</c:f>
              <c:numCache/>
            </c:numRef>
          </c:val>
        </c:ser>
        <c:ser>
          <c:idx val="1"/>
          <c:order val="1"/>
          <c:tx>
            <c:strRef>
              <c:f>データー（グラフ1）!$C$2</c:f>
              <c:strCache>
                <c:ptCount val="1"/>
                <c:pt idx="0">
                  <c:v>死　　　　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データー（グラフ1）!$A$5:$A$21</c:f>
              <c:strCache/>
            </c:strRef>
          </c:cat>
          <c:val>
            <c:numRef>
              <c:f>データー（グラフ1）!$C$5:$C$21</c:f>
              <c:numCache/>
            </c:numRef>
          </c:val>
        </c:ser>
        <c:axId val="57038710"/>
        <c:axId val="43586343"/>
      </c:barChart>
      <c:lineChart>
        <c:grouping val="standard"/>
        <c:varyColors val="0"/>
        <c:ser>
          <c:idx val="2"/>
          <c:order val="2"/>
          <c:tx>
            <c:strRef>
              <c:f>データー（グラフ1）!$D$2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データー（グラフ1）!$A$5:$A$21</c:f>
              <c:strCache/>
            </c:strRef>
          </c:cat>
          <c:val>
            <c:numRef>
              <c:f>データー（グラフ1）!$D$5:$D$21</c:f>
              <c:numCache/>
            </c:numRef>
          </c:val>
          <c:smooth val="0"/>
        </c:ser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199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転入・転出者数の推移（社会増減）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15"/>
          <c:w val="0.911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データー（グラフ1）!$B$22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データー（グラフ1）!$B$25:$B$41</c:f>
              <c:numCache/>
            </c:numRef>
          </c:val>
        </c:ser>
        <c:ser>
          <c:idx val="1"/>
          <c:order val="1"/>
          <c:tx>
            <c:strRef>
              <c:f>データー（グラフ1）!$C$22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データー（グラフ1）!$A$25:$A$41</c:f>
              <c:strCache/>
            </c:strRef>
          </c:cat>
          <c:val>
            <c:numRef>
              <c:f>データー（グラフ1）!$C$25:$C$41</c:f>
              <c:numCache/>
            </c:numRef>
          </c:val>
        </c:ser>
        <c:axId val="56732768"/>
        <c:axId val="40832865"/>
      </c:barChart>
      <c:lineChart>
        <c:grouping val="standard"/>
        <c:varyColors val="0"/>
        <c:ser>
          <c:idx val="2"/>
          <c:order val="2"/>
          <c:tx>
            <c:strRef>
              <c:f>データー（グラフ1）!$D$22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データー（グラフ1）!$A$25:$A$41</c:f>
              <c:strCache/>
            </c:strRef>
          </c:cat>
          <c:val>
            <c:numRef>
              <c:f>データー（グラフ1）!$D$25:$D$41</c:f>
              <c:numCache/>
            </c:numRef>
          </c:val>
          <c:smooth val="0"/>
        </c:ser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2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7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B</a:t>
          </a:r>
          <a:r>
            <a:rPr lang="en-US" cap="none" sz="2400" b="0" i="0" u="none" baseline="0">
              <a:solidFill>
                <a:srgbClr val="000000"/>
              </a:solidFill>
            </a:rPr>
            <a:t>　人</a:t>
          </a:r>
          <a:r>
            <a:rPr lang="en-US" cap="none" sz="2400" b="0" i="0" u="none" baseline="0">
              <a:solidFill>
                <a:srgbClr val="000000"/>
              </a:solidFill>
            </a:rPr>
            <a:t>      </a:t>
          </a:r>
          <a:r>
            <a:rPr lang="en-US" cap="none" sz="2400" b="0" i="0" u="none" baseline="0">
              <a:solidFill>
                <a:srgbClr val="000000"/>
              </a:solidFill>
            </a:rPr>
            <a:t>口</a:t>
          </a:r>
        </a:p>
      </xdr:txBody>
    </xdr:sp>
    <xdr:clientData/>
  </xdr:twoCellAnchor>
  <xdr:twoCellAnchor editAs="oneCell">
    <xdr:from>
      <xdr:col>2</xdr:col>
      <xdr:colOff>666750</xdr:colOff>
      <xdr:row>46</xdr:row>
      <xdr:rowOff>161925</xdr:rowOff>
    </xdr:from>
    <xdr:to>
      <xdr:col>7</xdr:col>
      <xdr:colOff>371475</xdr:colOff>
      <xdr:row>63</xdr:row>
      <xdr:rowOff>133350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7210425"/>
          <a:ext cx="34194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142875</xdr:rowOff>
    </xdr:from>
    <xdr:to>
      <xdr:col>8</xdr:col>
      <xdr:colOff>542925</xdr:colOff>
      <xdr:row>45</xdr:row>
      <xdr:rowOff>95250</xdr:rowOff>
    </xdr:to>
    <xdr:graphicFrame>
      <xdr:nvGraphicFramePr>
        <xdr:cNvPr id="1" name="Chart 2"/>
        <xdr:cNvGraphicFramePr/>
      </xdr:nvGraphicFramePr>
      <xdr:xfrm>
        <a:off x="180975" y="2886075"/>
        <a:ext cx="64960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0</xdr:row>
      <xdr:rowOff>9525</xdr:rowOff>
    </xdr:from>
    <xdr:to>
      <xdr:col>14</xdr:col>
      <xdr:colOff>685800</xdr:colOff>
      <xdr:row>19</xdr:row>
      <xdr:rowOff>76200</xdr:rowOff>
    </xdr:to>
    <xdr:graphicFrame>
      <xdr:nvGraphicFramePr>
        <xdr:cNvPr id="1" name="Chart 23"/>
        <xdr:cNvGraphicFramePr/>
      </xdr:nvGraphicFramePr>
      <xdr:xfrm>
        <a:off x="7705725" y="9525"/>
        <a:ext cx="3152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0</xdr:row>
      <xdr:rowOff>28575</xdr:rowOff>
    </xdr:from>
    <xdr:to>
      <xdr:col>11</xdr:col>
      <xdr:colOff>523875</xdr:colOff>
      <xdr:row>19</xdr:row>
      <xdr:rowOff>133350</xdr:rowOff>
    </xdr:to>
    <xdr:graphicFrame>
      <xdr:nvGraphicFramePr>
        <xdr:cNvPr id="2" name="Chart 24"/>
        <xdr:cNvGraphicFramePr/>
      </xdr:nvGraphicFramePr>
      <xdr:xfrm>
        <a:off x="5219700" y="28575"/>
        <a:ext cx="32385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</xdr:row>
      <xdr:rowOff>85725</xdr:rowOff>
    </xdr:from>
    <xdr:to>
      <xdr:col>11</xdr:col>
      <xdr:colOff>495300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409950" y="257175"/>
        <a:ext cx="4629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23</xdr:row>
      <xdr:rowOff>38100</xdr:rowOff>
    </xdr:from>
    <xdr:to>
      <xdr:col>11</xdr:col>
      <xdr:colOff>523875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3343275" y="4000500"/>
        <a:ext cx="4724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9&#24180;&#29256;\&#65298;&#12288;H29%20&#24193;&#20869;\&#22238;&#31572;\05&#9675;&#23567;&#20986;&#25903;&#25152;&#12539;&#27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64"/>
    </sheetNames>
    <sheetDataSet>
      <sheetData sheetId="0">
        <row r="4">
          <cell r="M4" t="str">
            <v>件数</v>
          </cell>
          <cell r="O4" t="str">
            <v>手数料（円）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65" sqref="A65"/>
    </sheetView>
  </sheetViews>
  <sheetFormatPr defaultColWidth="11.00390625" defaultRowHeight="13.5"/>
  <cols>
    <col min="1" max="8" width="9.75390625" style="23" customWidth="1"/>
    <col min="9" max="9" width="6.875" style="23" customWidth="1"/>
    <col min="10" max="16384" width="11.00390625" style="23" customWidth="1"/>
  </cols>
  <sheetData>
    <row r="1" ht="12">
      <c r="B1" s="24"/>
    </row>
    <row r="2" ht="12">
      <c r="B2" s="24"/>
    </row>
    <row r="3" ht="12">
      <c r="B3" s="24"/>
    </row>
    <row r="4" ht="12">
      <c r="B4" s="24"/>
    </row>
    <row r="5" ht="12">
      <c r="B5" s="24"/>
    </row>
    <row r="6" ht="12">
      <c r="B6" s="24"/>
    </row>
    <row r="7" ht="12">
      <c r="B7" s="24"/>
    </row>
    <row r="8" ht="12">
      <c r="B8" s="24"/>
    </row>
    <row r="9" ht="12">
      <c r="B9" s="24"/>
    </row>
    <row r="10" ht="12">
      <c r="B10" s="24"/>
    </row>
    <row r="11" ht="12">
      <c r="B11" s="24"/>
    </row>
    <row r="12" ht="12">
      <c r="B12" s="24"/>
    </row>
    <row r="13" ht="12">
      <c r="B13" s="24"/>
    </row>
    <row r="14" ht="12">
      <c r="B14" s="24"/>
    </row>
    <row r="15" ht="12">
      <c r="B15" s="24"/>
    </row>
    <row r="16" ht="12">
      <c r="B16" s="24"/>
    </row>
    <row r="17" ht="12">
      <c r="B17" s="24"/>
    </row>
    <row r="18" ht="12">
      <c r="B18" s="24"/>
    </row>
    <row r="19" ht="12">
      <c r="B19" s="24"/>
    </row>
    <row r="20" ht="12">
      <c r="B20" s="24"/>
    </row>
    <row r="21" ht="12">
      <c r="B21" s="24"/>
    </row>
    <row r="22" ht="12.75" thickBot="1">
      <c r="B22" s="24"/>
    </row>
    <row r="23" spans="1:9" ht="12.75" thickTop="1">
      <c r="A23" s="25"/>
      <c r="B23" s="26"/>
      <c r="C23" s="25"/>
      <c r="D23" s="25"/>
      <c r="E23" s="25"/>
      <c r="F23" s="25"/>
      <c r="G23" s="25"/>
      <c r="H23" s="25"/>
      <c r="I23" s="25"/>
    </row>
    <row r="24" spans="1:9" ht="12">
      <c r="A24" s="27"/>
      <c r="B24" s="28"/>
      <c r="C24" s="27"/>
      <c r="D24" s="27"/>
      <c r="E24" s="27"/>
      <c r="F24" s="27"/>
      <c r="G24" s="27"/>
      <c r="H24" s="27"/>
      <c r="I24" s="27"/>
    </row>
    <row r="25" spans="1:9" ht="12">
      <c r="A25" s="27"/>
      <c r="B25" s="28"/>
      <c r="C25" s="27"/>
      <c r="D25" s="27"/>
      <c r="E25" s="27"/>
      <c r="F25" s="27"/>
      <c r="G25" s="27"/>
      <c r="H25" s="27"/>
      <c r="I25" s="27"/>
    </row>
    <row r="26" spans="1:9" ht="12.75" thickBot="1">
      <c r="A26" s="29"/>
      <c r="B26" s="30"/>
      <c r="C26" s="29"/>
      <c r="D26" s="29"/>
      <c r="E26" s="29"/>
      <c r="F26" s="29"/>
      <c r="G26" s="29"/>
      <c r="H26" s="29"/>
      <c r="I26" s="29"/>
    </row>
    <row r="27" ht="12.75" thickTop="1">
      <c r="B27" s="24"/>
    </row>
    <row r="28" ht="12">
      <c r="B28" s="24"/>
    </row>
    <row r="29" ht="12">
      <c r="B29" s="24"/>
    </row>
    <row r="30" ht="12">
      <c r="B30" s="24"/>
    </row>
    <row r="31" ht="12">
      <c r="B31" s="24"/>
    </row>
    <row r="32" ht="12">
      <c r="B32" s="24"/>
    </row>
    <row r="33" ht="12">
      <c r="B33" s="24"/>
    </row>
    <row r="34" ht="12">
      <c r="B34" s="24"/>
    </row>
    <row r="35" ht="12">
      <c r="B35" s="24"/>
    </row>
    <row r="36" ht="12">
      <c r="B36" s="24"/>
    </row>
    <row r="37" ht="12">
      <c r="B37" s="24"/>
    </row>
    <row r="38" ht="12">
      <c r="B38" s="24"/>
    </row>
    <row r="39" ht="12">
      <c r="B39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3"/>
  <sheetViews>
    <sheetView zoomScaleSheetLayoutView="100" workbookViewId="0" topLeftCell="A1">
      <selection activeCell="A47" sqref="A47"/>
    </sheetView>
  </sheetViews>
  <sheetFormatPr defaultColWidth="9.375" defaultRowHeight="13.5"/>
  <cols>
    <col min="1" max="1" width="13.25390625" style="87" customWidth="1"/>
    <col min="2" max="5" width="8.00390625" style="87" customWidth="1"/>
    <col min="6" max="6" width="13.25390625" style="87" customWidth="1"/>
    <col min="7" max="10" width="8.00390625" style="87" customWidth="1"/>
    <col min="11" max="16384" width="9.375" style="87" customWidth="1"/>
  </cols>
  <sheetData>
    <row r="2" spans="8:10" ht="13.5" customHeight="1" thickBot="1">
      <c r="H2" s="908" t="s">
        <v>984</v>
      </c>
      <c r="I2" s="908"/>
      <c r="J2" s="908"/>
    </row>
    <row r="3" spans="1:10" ht="29.25" customHeight="1" thickTop="1">
      <c r="A3" s="361" t="s">
        <v>412</v>
      </c>
      <c r="B3" s="361" t="s">
        <v>413</v>
      </c>
      <c r="C3" s="362" t="s">
        <v>305</v>
      </c>
      <c r="D3" s="362" t="s">
        <v>88</v>
      </c>
      <c r="E3" s="363" t="s">
        <v>89</v>
      </c>
      <c r="F3" s="362" t="s">
        <v>412</v>
      </c>
      <c r="G3" s="361" t="s">
        <v>884</v>
      </c>
      <c r="H3" s="362" t="s">
        <v>305</v>
      </c>
      <c r="I3" s="362" t="s">
        <v>88</v>
      </c>
      <c r="J3" s="363" t="s">
        <v>89</v>
      </c>
    </row>
    <row r="4" spans="1:10" ht="16.5" customHeight="1">
      <c r="A4" s="350" t="s">
        <v>194</v>
      </c>
      <c r="B4" s="725">
        <v>0</v>
      </c>
      <c r="C4" s="725">
        <f>SUM(D4:E4)</f>
        <v>0</v>
      </c>
      <c r="D4" s="725">
        <v>0</v>
      </c>
      <c r="E4" s="725">
        <v>0</v>
      </c>
      <c r="F4" s="364" t="s">
        <v>282</v>
      </c>
      <c r="G4" s="448">
        <v>2080</v>
      </c>
      <c r="H4" s="448">
        <f>SUM(I4:J4)</f>
        <v>4756</v>
      </c>
      <c r="I4" s="725">
        <v>2304</v>
      </c>
      <c r="J4" s="725">
        <v>2452</v>
      </c>
    </row>
    <row r="5" spans="1:10" ht="16.5" customHeight="1">
      <c r="A5" s="350" t="s">
        <v>422</v>
      </c>
      <c r="B5" s="448">
        <v>1083</v>
      </c>
      <c r="C5" s="448">
        <f aca="true" t="shared" si="0" ref="C5:C11">SUM(D5:E5)</f>
        <v>2526</v>
      </c>
      <c r="D5" s="725">
        <v>1215</v>
      </c>
      <c r="E5" s="725">
        <v>1311</v>
      </c>
      <c r="F5" s="364" t="s">
        <v>285</v>
      </c>
      <c r="G5" s="448">
        <v>852</v>
      </c>
      <c r="H5" s="448">
        <f>SUM(I5:J5)</f>
        <v>1979</v>
      </c>
      <c r="I5" s="725">
        <v>957</v>
      </c>
      <c r="J5" s="725">
        <v>1022</v>
      </c>
    </row>
    <row r="6" spans="1:10" ht="16.5" customHeight="1">
      <c r="A6" s="350" t="s">
        <v>423</v>
      </c>
      <c r="B6" s="448">
        <v>688</v>
      </c>
      <c r="C6" s="448">
        <f t="shared" si="0"/>
        <v>1624</v>
      </c>
      <c r="D6" s="725">
        <v>805</v>
      </c>
      <c r="E6" s="725">
        <v>819</v>
      </c>
      <c r="F6" s="364" t="s">
        <v>288</v>
      </c>
      <c r="G6" s="448">
        <v>591</v>
      </c>
      <c r="H6" s="448">
        <f>SUM(I6:J6)</f>
        <v>1312</v>
      </c>
      <c r="I6" s="725">
        <v>646</v>
      </c>
      <c r="J6" s="725">
        <v>666</v>
      </c>
    </row>
    <row r="7" spans="1:10" ht="16.5" customHeight="1">
      <c r="A7" s="350" t="s">
        <v>424</v>
      </c>
      <c r="B7" s="448">
        <v>608</v>
      </c>
      <c r="C7" s="448">
        <f t="shared" si="0"/>
        <v>1482</v>
      </c>
      <c r="D7" s="725">
        <v>717</v>
      </c>
      <c r="E7" s="725">
        <v>765</v>
      </c>
      <c r="F7" s="364" t="s">
        <v>291</v>
      </c>
      <c r="G7" s="448">
        <v>816</v>
      </c>
      <c r="H7" s="448">
        <f>SUM(I7:J7)</f>
        <v>1689</v>
      </c>
      <c r="I7" s="725">
        <v>789</v>
      </c>
      <c r="J7" s="725">
        <v>900</v>
      </c>
    </row>
    <row r="8" spans="1:10" ht="16.5" customHeight="1">
      <c r="A8" s="350" t="s">
        <v>425</v>
      </c>
      <c r="B8" s="448">
        <v>1146</v>
      </c>
      <c r="C8" s="448">
        <f t="shared" si="0"/>
        <v>2745</v>
      </c>
      <c r="D8" s="725">
        <v>1393</v>
      </c>
      <c r="E8" s="725">
        <v>1352</v>
      </c>
      <c r="F8" s="364" t="s">
        <v>294</v>
      </c>
      <c r="G8" s="448">
        <v>1143</v>
      </c>
      <c r="H8" s="448">
        <f>SUM(I8:J8)</f>
        <v>2753</v>
      </c>
      <c r="I8" s="725">
        <v>1327</v>
      </c>
      <c r="J8" s="725">
        <v>1426</v>
      </c>
    </row>
    <row r="9" spans="1:10" ht="16.5" customHeight="1">
      <c r="A9" s="350" t="s">
        <v>426</v>
      </c>
      <c r="B9" s="725">
        <v>346</v>
      </c>
      <c r="C9" s="725">
        <f t="shared" si="0"/>
        <v>772</v>
      </c>
      <c r="D9" s="725">
        <v>384</v>
      </c>
      <c r="E9" s="725">
        <v>388</v>
      </c>
      <c r="F9" s="357"/>
      <c r="G9" s="357"/>
      <c r="H9" s="355"/>
      <c r="I9" s="454"/>
      <c r="J9" s="454"/>
    </row>
    <row r="10" spans="1:10" ht="16.5" customHeight="1">
      <c r="A10" s="350" t="s">
        <v>427</v>
      </c>
      <c r="B10" s="725">
        <v>796</v>
      </c>
      <c r="C10" s="725">
        <f t="shared" si="0"/>
        <v>1883</v>
      </c>
      <c r="D10" s="725">
        <v>891</v>
      </c>
      <c r="E10" s="725">
        <v>992</v>
      </c>
      <c r="F10" s="364" t="s">
        <v>297</v>
      </c>
      <c r="G10" s="448">
        <v>874</v>
      </c>
      <c r="H10" s="448">
        <f aca="true" t="shared" si="1" ref="H10:H15">SUM(I10:J10)</f>
        <v>1986</v>
      </c>
      <c r="I10" s="725">
        <v>961</v>
      </c>
      <c r="J10" s="725">
        <v>1025</v>
      </c>
    </row>
    <row r="11" spans="1:10" ht="16.5" customHeight="1">
      <c r="A11" s="350" t="s">
        <v>428</v>
      </c>
      <c r="B11" s="725">
        <v>264</v>
      </c>
      <c r="C11" s="725">
        <f t="shared" si="0"/>
        <v>627</v>
      </c>
      <c r="D11" s="725">
        <v>332</v>
      </c>
      <c r="E11" s="725">
        <v>295</v>
      </c>
      <c r="F11" s="364" t="s">
        <v>300</v>
      </c>
      <c r="G11" s="448">
        <v>797</v>
      </c>
      <c r="H11" s="448">
        <f t="shared" si="1"/>
        <v>1886</v>
      </c>
      <c r="I11" s="725">
        <v>938</v>
      </c>
      <c r="J11" s="725">
        <v>948</v>
      </c>
    </row>
    <row r="12" spans="1:10" ht="16.5" customHeight="1">
      <c r="A12" s="355"/>
      <c r="B12" s="357"/>
      <c r="C12" s="355"/>
      <c r="D12" s="454"/>
      <c r="E12" s="454"/>
      <c r="F12" s="364" t="s">
        <v>302</v>
      </c>
      <c r="G12" s="448">
        <v>878</v>
      </c>
      <c r="H12" s="448">
        <f t="shared" si="1"/>
        <v>2018</v>
      </c>
      <c r="I12" s="725">
        <v>1002</v>
      </c>
      <c r="J12" s="725">
        <v>1016</v>
      </c>
    </row>
    <row r="13" spans="1:10" ht="16.5" customHeight="1">
      <c r="A13" s="350" t="s">
        <v>198</v>
      </c>
      <c r="B13" s="448">
        <v>639</v>
      </c>
      <c r="C13" s="448">
        <f>SUM(D13:E13)</f>
        <v>1508</v>
      </c>
      <c r="D13" s="725">
        <v>711</v>
      </c>
      <c r="E13" s="725">
        <v>797</v>
      </c>
      <c r="F13" s="364" t="s">
        <v>304</v>
      </c>
      <c r="G13" s="448">
        <v>1343</v>
      </c>
      <c r="H13" s="448">
        <f t="shared" si="1"/>
        <v>3166</v>
      </c>
      <c r="I13" s="725">
        <v>1517</v>
      </c>
      <c r="J13" s="725">
        <v>1649</v>
      </c>
    </row>
    <row r="14" spans="1:10" ht="16.5" customHeight="1">
      <c r="A14" s="350" t="s">
        <v>202</v>
      </c>
      <c r="B14" s="448">
        <v>2207</v>
      </c>
      <c r="C14" s="448">
        <f>SUM(D14:E14)</f>
        <v>5374</v>
      </c>
      <c r="D14" s="725">
        <v>2614</v>
      </c>
      <c r="E14" s="725">
        <v>2760</v>
      </c>
      <c r="F14" s="364" t="s">
        <v>195</v>
      </c>
      <c r="G14" s="448">
        <v>692</v>
      </c>
      <c r="H14" s="448">
        <f t="shared" si="1"/>
        <v>1755</v>
      </c>
      <c r="I14" s="725">
        <v>842</v>
      </c>
      <c r="J14" s="725">
        <v>913</v>
      </c>
    </row>
    <row r="15" spans="1:10" ht="16.5" customHeight="1">
      <c r="A15" s="350" t="s">
        <v>206</v>
      </c>
      <c r="B15" s="448">
        <v>2840</v>
      </c>
      <c r="C15" s="448">
        <f>SUM(D15:E15)</f>
        <v>6850</v>
      </c>
      <c r="D15" s="725">
        <v>3426</v>
      </c>
      <c r="E15" s="725">
        <v>3424</v>
      </c>
      <c r="F15" s="364" t="s">
        <v>199</v>
      </c>
      <c r="G15" s="448">
        <v>908</v>
      </c>
      <c r="H15" s="448">
        <f t="shared" si="1"/>
        <v>2221</v>
      </c>
      <c r="I15" s="725">
        <v>1059</v>
      </c>
      <c r="J15" s="725">
        <v>1162</v>
      </c>
    </row>
    <row r="16" spans="1:10" ht="16.5" customHeight="1">
      <c r="A16" s="354"/>
      <c r="B16" s="355"/>
      <c r="C16" s="355"/>
      <c r="D16" s="454"/>
      <c r="E16" s="454"/>
      <c r="F16" s="357"/>
      <c r="G16" s="357"/>
      <c r="H16" s="355"/>
      <c r="I16" s="454"/>
      <c r="J16" s="454"/>
    </row>
    <row r="17" spans="1:10" ht="16.5" customHeight="1">
      <c r="A17" s="350" t="s">
        <v>210</v>
      </c>
      <c r="B17" s="448">
        <v>507</v>
      </c>
      <c r="C17" s="448">
        <f>SUM(D17:E17)</f>
        <v>1156</v>
      </c>
      <c r="D17" s="725">
        <v>567</v>
      </c>
      <c r="E17" s="725">
        <v>589</v>
      </c>
      <c r="F17" s="364" t="s">
        <v>203</v>
      </c>
      <c r="G17" s="448">
        <v>584</v>
      </c>
      <c r="H17" s="448">
        <f>SUM(I17:J17)</f>
        <v>1358</v>
      </c>
      <c r="I17" s="725">
        <v>650</v>
      </c>
      <c r="J17" s="725">
        <v>708</v>
      </c>
    </row>
    <row r="18" spans="1:10" ht="16.5" customHeight="1">
      <c r="A18" s="350" t="s">
        <v>214</v>
      </c>
      <c r="B18" s="448">
        <v>601</v>
      </c>
      <c r="C18" s="448">
        <f>SUM(D18:E18)</f>
        <v>1312</v>
      </c>
      <c r="D18" s="725">
        <v>643</v>
      </c>
      <c r="E18" s="725">
        <v>669</v>
      </c>
      <c r="F18" s="364" t="s">
        <v>207</v>
      </c>
      <c r="G18" s="448">
        <v>795</v>
      </c>
      <c r="H18" s="448">
        <f>SUM(I18:J18)</f>
        <v>1923</v>
      </c>
      <c r="I18" s="725">
        <v>919</v>
      </c>
      <c r="J18" s="725">
        <v>1004</v>
      </c>
    </row>
    <row r="19" spans="1:10" ht="16.5" customHeight="1">
      <c r="A19" s="350" t="s">
        <v>218</v>
      </c>
      <c r="B19" s="448">
        <v>487</v>
      </c>
      <c r="C19" s="448">
        <f>SUM(D19:E19)</f>
        <v>1126</v>
      </c>
      <c r="D19" s="725">
        <v>540</v>
      </c>
      <c r="E19" s="725">
        <v>586</v>
      </c>
      <c r="F19" s="364" t="s">
        <v>211</v>
      </c>
      <c r="G19" s="448">
        <v>738</v>
      </c>
      <c r="H19" s="448">
        <f>SUM(I19:J19)</f>
        <v>1784</v>
      </c>
      <c r="I19" s="725">
        <v>846</v>
      </c>
      <c r="J19" s="725">
        <v>938</v>
      </c>
    </row>
    <row r="20" spans="1:10" ht="16.5" customHeight="1">
      <c r="A20" s="350" t="s">
        <v>222</v>
      </c>
      <c r="B20" s="448">
        <v>775</v>
      </c>
      <c r="C20" s="448">
        <f>SUM(D20:E20)</f>
        <v>1709</v>
      </c>
      <c r="D20" s="725">
        <v>841</v>
      </c>
      <c r="E20" s="731">
        <v>868</v>
      </c>
      <c r="F20" s="355"/>
      <c r="G20" s="357"/>
      <c r="H20" s="355"/>
      <c r="I20" s="454"/>
      <c r="J20" s="454"/>
    </row>
    <row r="21" spans="1:10" ht="16.5" customHeight="1">
      <c r="A21" s="350" t="s">
        <v>225</v>
      </c>
      <c r="B21" s="448">
        <v>286</v>
      </c>
      <c r="C21" s="448">
        <f>SUM(D21:E21)</f>
        <v>561</v>
      </c>
      <c r="D21" s="725">
        <v>277</v>
      </c>
      <c r="E21" s="725">
        <v>284</v>
      </c>
      <c r="F21" s="364" t="s">
        <v>215</v>
      </c>
      <c r="G21" s="448">
        <v>780</v>
      </c>
      <c r="H21" s="448">
        <f>SUM(I21:J21)</f>
        <v>1835</v>
      </c>
      <c r="I21" s="725">
        <v>890</v>
      </c>
      <c r="J21" s="725">
        <v>945</v>
      </c>
    </row>
    <row r="22" spans="1:10" ht="16.5" customHeight="1">
      <c r="A22" s="355"/>
      <c r="B22" s="357"/>
      <c r="C22" s="355"/>
      <c r="D22" s="454"/>
      <c r="E22" s="454"/>
      <c r="F22" s="364" t="s">
        <v>219</v>
      </c>
      <c r="G22" s="448">
        <v>1254</v>
      </c>
      <c r="H22" s="448">
        <f>SUM(I22:J22)</f>
        <v>3096</v>
      </c>
      <c r="I22" s="725">
        <v>1448</v>
      </c>
      <c r="J22" s="725">
        <v>1648</v>
      </c>
    </row>
    <row r="23" spans="1:10" ht="16.5" customHeight="1">
      <c r="A23" s="350" t="s">
        <v>228</v>
      </c>
      <c r="B23" s="448">
        <v>299</v>
      </c>
      <c r="C23" s="448">
        <f>SUM(D23:E23)</f>
        <v>740</v>
      </c>
      <c r="D23" s="725">
        <v>352</v>
      </c>
      <c r="E23" s="725">
        <v>388</v>
      </c>
      <c r="F23" s="364"/>
      <c r="G23" s="452"/>
      <c r="H23" s="452"/>
      <c r="I23" s="453"/>
      <c r="J23" s="453"/>
    </row>
    <row r="24" spans="1:10" ht="16.5" customHeight="1">
      <c r="A24" s="350" t="s">
        <v>232</v>
      </c>
      <c r="B24" s="448">
        <v>716</v>
      </c>
      <c r="C24" s="448">
        <f>SUM(D24:E24)</f>
        <v>1792</v>
      </c>
      <c r="D24" s="725">
        <v>894</v>
      </c>
      <c r="E24" s="725">
        <v>898</v>
      </c>
      <c r="F24" s="364" t="s">
        <v>223</v>
      </c>
      <c r="G24" s="448">
        <v>579</v>
      </c>
      <c r="H24" s="448">
        <f>SUM(I24:J24)</f>
        <v>1452</v>
      </c>
      <c r="I24" s="725">
        <v>714</v>
      </c>
      <c r="J24" s="725">
        <v>738</v>
      </c>
    </row>
    <row r="25" spans="1:10" ht="16.5" customHeight="1">
      <c r="A25" s="350" t="s">
        <v>236</v>
      </c>
      <c r="B25" s="448">
        <v>325</v>
      </c>
      <c r="C25" s="448">
        <f>SUM(D25:E25)</f>
        <v>648</v>
      </c>
      <c r="D25" s="725">
        <v>290</v>
      </c>
      <c r="E25" s="725">
        <v>358</v>
      </c>
      <c r="F25" s="364" t="s">
        <v>226</v>
      </c>
      <c r="G25" s="448">
        <v>380</v>
      </c>
      <c r="H25" s="448">
        <f>SUM(I25:J25)</f>
        <v>985</v>
      </c>
      <c r="I25" s="725">
        <v>476</v>
      </c>
      <c r="J25" s="725">
        <v>509</v>
      </c>
    </row>
    <row r="26" spans="1:10" ht="16.5" customHeight="1">
      <c r="A26" s="355"/>
      <c r="B26" s="357"/>
      <c r="C26" s="355"/>
      <c r="D26" s="454"/>
      <c r="E26" s="454"/>
      <c r="F26" s="364" t="s">
        <v>229</v>
      </c>
      <c r="G26" s="448">
        <v>1110</v>
      </c>
      <c r="H26" s="448">
        <f>SUM(I26:J26)</f>
        <v>2773</v>
      </c>
      <c r="I26" s="725">
        <v>1364</v>
      </c>
      <c r="J26" s="725">
        <v>1409</v>
      </c>
    </row>
    <row r="27" spans="1:10" ht="16.5" customHeight="1">
      <c r="A27" s="350" t="s">
        <v>240</v>
      </c>
      <c r="B27" s="448">
        <v>894</v>
      </c>
      <c r="C27" s="448">
        <f aca="true" t="shared" si="2" ref="C27:C32">SUM(D27:E27)</f>
        <v>2181</v>
      </c>
      <c r="D27" s="725">
        <v>1048</v>
      </c>
      <c r="E27" s="725">
        <v>1133</v>
      </c>
      <c r="F27" s="364" t="s">
        <v>233</v>
      </c>
      <c r="G27" s="732">
        <v>844</v>
      </c>
      <c r="H27" s="448">
        <f>SUM(I27:J27)</f>
        <v>2115</v>
      </c>
      <c r="I27" s="733">
        <v>1046</v>
      </c>
      <c r="J27" s="733">
        <v>1069</v>
      </c>
    </row>
    <row r="28" spans="1:10" ht="16.5" customHeight="1">
      <c r="A28" s="350" t="s">
        <v>244</v>
      </c>
      <c r="B28" s="448">
        <v>609</v>
      </c>
      <c r="C28" s="448">
        <f t="shared" si="2"/>
        <v>1420</v>
      </c>
      <c r="D28" s="725">
        <v>694</v>
      </c>
      <c r="E28" s="725">
        <v>726</v>
      </c>
      <c r="F28" s="364" t="s">
        <v>237</v>
      </c>
      <c r="G28" s="448">
        <v>351</v>
      </c>
      <c r="H28" s="448">
        <f>SUM(I28:J28)</f>
        <v>912</v>
      </c>
      <c r="I28" s="725">
        <v>434</v>
      </c>
      <c r="J28" s="725">
        <v>478</v>
      </c>
    </row>
    <row r="29" spans="1:10" ht="16.5" customHeight="1">
      <c r="A29" s="350" t="s">
        <v>247</v>
      </c>
      <c r="B29" s="448">
        <v>1017</v>
      </c>
      <c r="C29" s="448">
        <f t="shared" si="2"/>
        <v>2236</v>
      </c>
      <c r="D29" s="725">
        <v>1096</v>
      </c>
      <c r="E29" s="725">
        <v>1140</v>
      </c>
      <c r="F29" s="364"/>
      <c r="G29" s="452"/>
      <c r="H29" s="452"/>
      <c r="I29" s="453"/>
      <c r="J29" s="453"/>
    </row>
    <row r="30" spans="1:10" ht="16.5" customHeight="1">
      <c r="A30" s="350" t="s">
        <v>250</v>
      </c>
      <c r="B30" s="448">
        <v>1011</v>
      </c>
      <c r="C30" s="448">
        <f t="shared" si="2"/>
        <v>2685</v>
      </c>
      <c r="D30" s="725">
        <v>1362</v>
      </c>
      <c r="E30" s="725">
        <v>1323</v>
      </c>
      <c r="F30" s="365" t="s">
        <v>241</v>
      </c>
      <c r="G30" s="724">
        <v>42799</v>
      </c>
      <c r="H30" s="724">
        <f>SUM(I30:J30)</f>
        <v>101811</v>
      </c>
      <c r="I30" s="724">
        <v>49668</v>
      </c>
      <c r="J30" s="724">
        <v>52143</v>
      </c>
    </row>
    <row r="31" spans="1:10" ht="16.5" customHeight="1">
      <c r="A31" s="350" t="s">
        <v>254</v>
      </c>
      <c r="B31" s="448">
        <v>818</v>
      </c>
      <c r="C31" s="448">
        <f t="shared" si="2"/>
        <v>1922</v>
      </c>
      <c r="D31" s="725">
        <v>928</v>
      </c>
      <c r="E31" s="725">
        <v>994</v>
      </c>
      <c r="F31" s="356"/>
      <c r="G31" s="452"/>
      <c r="H31" s="452"/>
      <c r="I31" s="453"/>
      <c r="J31" s="453"/>
    </row>
    <row r="32" spans="1:10" ht="16.5" customHeight="1">
      <c r="A32" s="350" t="s">
        <v>258</v>
      </c>
      <c r="B32" s="448">
        <v>707</v>
      </c>
      <c r="C32" s="448">
        <f t="shared" si="2"/>
        <v>1667</v>
      </c>
      <c r="D32" s="725">
        <v>822</v>
      </c>
      <c r="E32" s="725">
        <v>845</v>
      </c>
      <c r="F32" s="364" t="s">
        <v>251</v>
      </c>
      <c r="G32" s="448">
        <v>159</v>
      </c>
      <c r="H32" s="448">
        <f>SUM(I32:J32)</f>
        <v>738</v>
      </c>
      <c r="I32" s="725">
        <v>331</v>
      </c>
      <c r="J32" s="725">
        <v>407</v>
      </c>
    </row>
    <row r="33" spans="1:10" ht="16.5" customHeight="1">
      <c r="A33" s="350"/>
      <c r="B33" s="452"/>
      <c r="C33" s="452"/>
      <c r="D33" s="453"/>
      <c r="E33" s="453"/>
      <c r="F33" s="364" t="s">
        <v>255</v>
      </c>
      <c r="G33" s="448">
        <v>821</v>
      </c>
      <c r="H33" s="448">
        <f>SUM(I33:J33)</f>
        <v>2414</v>
      </c>
      <c r="I33" s="725">
        <v>1163</v>
      </c>
      <c r="J33" s="725">
        <v>1251</v>
      </c>
    </row>
    <row r="34" spans="1:10" ht="16.5" customHeight="1">
      <c r="A34" s="350" t="s">
        <v>262</v>
      </c>
      <c r="B34" s="448">
        <v>753</v>
      </c>
      <c r="C34" s="448">
        <f aca="true" t="shared" si="3" ref="C34:C40">SUM(D34:E34)</f>
        <v>1748</v>
      </c>
      <c r="D34" s="725">
        <v>867</v>
      </c>
      <c r="E34" s="725">
        <v>881</v>
      </c>
      <c r="F34" s="364" t="s">
        <v>259</v>
      </c>
      <c r="G34" s="732">
        <v>2548</v>
      </c>
      <c r="H34" s="732">
        <f>SUM(I34:J34)</f>
        <v>6038</v>
      </c>
      <c r="I34" s="733">
        <v>3002</v>
      </c>
      <c r="J34" s="733">
        <v>3036</v>
      </c>
    </row>
    <row r="35" spans="1:10" ht="16.5" customHeight="1">
      <c r="A35" s="350" t="s">
        <v>266</v>
      </c>
      <c r="B35" s="448">
        <v>716</v>
      </c>
      <c r="C35" s="448">
        <f t="shared" si="3"/>
        <v>1702</v>
      </c>
      <c r="D35" s="725">
        <v>834</v>
      </c>
      <c r="E35" s="725">
        <v>868</v>
      </c>
      <c r="F35" s="364" t="s">
        <v>263</v>
      </c>
      <c r="G35" s="448">
        <v>431</v>
      </c>
      <c r="H35" s="448">
        <f>SUM(I35:J35)</f>
        <v>1362</v>
      </c>
      <c r="I35" s="725">
        <v>635</v>
      </c>
      <c r="J35" s="725">
        <v>727</v>
      </c>
    </row>
    <row r="36" spans="1:10" ht="16.5" customHeight="1">
      <c r="A36" s="350" t="s">
        <v>270</v>
      </c>
      <c r="B36" s="448">
        <v>475</v>
      </c>
      <c r="C36" s="448">
        <f t="shared" si="3"/>
        <v>1312</v>
      </c>
      <c r="D36" s="725">
        <v>645</v>
      </c>
      <c r="E36" s="725">
        <v>667</v>
      </c>
      <c r="F36" s="364"/>
      <c r="G36" s="457"/>
      <c r="H36" s="457"/>
      <c r="I36" s="458"/>
      <c r="J36" s="458"/>
    </row>
    <row r="37" spans="1:10" ht="16.5" customHeight="1">
      <c r="A37" s="350" t="s">
        <v>593</v>
      </c>
      <c r="B37" s="448">
        <v>237</v>
      </c>
      <c r="C37" s="448">
        <f t="shared" si="3"/>
        <v>617</v>
      </c>
      <c r="D37" s="725">
        <v>322</v>
      </c>
      <c r="E37" s="725">
        <v>295</v>
      </c>
      <c r="F37" s="365" t="s">
        <v>267</v>
      </c>
      <c r="G37" s="734">
        <v>3959</v>
      </c>
      <c r="H37" s="734">
        <f>SUM(I37:J37)</f>
        <v>10552</v>
      </c>
      <c r="I37" s="734">
        <v>5131</v>
      </c>
      <c r="J37" s="734">
        <v>5421</v>
      </c>
    </row>
    <row r="38" spans="1:10" ht="16.5" customHeight="1">
      <c r="A38" s="350" t="s">
        <v>594</v>
      </c>
      <c r="B38" s="448">
        <v>387</v>
      </c>
      <c r="C38" s="448">
        <f t="shared" si="3"/>
        <v>1090</v>
      </c>
      <c r="D38" s="725">
        <v>528</v>
      </c>
      <c r="E38" s="725">
        <v>562</v>
      </c>
      <c r="F38" s="356"/>
      <c r="G38" s="455"/>
      <c r="H38" s="455"/>
      <c r="I38" s="455"/>
      <c r="J38" s="455"/>
    </row>
    <row r="39" spans="1:10" ht="16.5" customHeight="1">
      <c r="A39" s="350" t="s">
        <v>595</v>
      </c>
      <c r="B39" s="448">
        <v>236</v>
      </c>
      <c r="C39" s="448">
        <f t="shared" si="3"/>
        <v>729</v>
      </c>
      <c r="D39" s="725">
        <v>373</v>
      </c>
      <c r="E39" s="725">
        <v>356</v>
      </c>
      <c r="F39" s="356"/>
      <c r="G39" s="455"/>
      <c r="H39" s="455"/>
      <c r="I39" s="455"/>
      <c r="J39" s="455"/>
    </row>
    <row r="40" spans="1:10" ht="16.5" customHeight="1">
      <c r="A40" s="350" t="s">
        <v>641</v>
      </c>
      <c r="B40" s="448">
        <v>354</v>
      </c>
      <c r="C40" s="448">
        <f t="shared" si="3"/>
        <v>881</v>
      </c>
      <c r="D40" s="725">
        <v>454</v>
      </c>
      <c r="E40" s="725">
        <v>427</v>
      </c>
      <c r="F40" s="356"/>
      <c r="G40" s="455"/>
      <c r="H40" s="455"/>
      <c r="I40" s="455"/>
      <c r="J40" s="455"/>
    </row>
    <row r="41" spans="1:10" ht="16.5" customHeight="1">
      <c r="A41" s="354"/>
      <c r="B41" s="355"/>
      <c r="C41" s="355"/>
      <c r="D41" s="454"/>
      <c r="E41" s="454"/>
      <c r="F41" s="356"/>
      <c r="G41" s="455"/>
      <c r="H41" s="455"/>
      <c r="I41" s="455"/>
      <c r="J41" s="455"/>
    </row>
    <row r="42" spans="1:10" ht="16.5" customHeight="1">
      <c r="A42" s="350" t="s">
        <v>273</v>
      </c>
      <c r="B42" s="448">
        <v>271</v>
      </c>
      <c r="C42" s="448">
        <f>SUM(D42:E42)</f>
        <v>673</v>
      </c>
      <c r="D42" s="725">
        <v>314</v>
      </c>
      <c r="E42" s="725">
        <v>359</v>
      </c>
      <c r="F42" s="356"/>
      <c r="G42" s="455"/>
      <c r="H42" s="455"/>
      <c r="I42" s="455"/>
      <c r="J42" s="455"/>
    </row>
    <row r="43" spans="1:10" ht="16.5" customHeight="1">
      <c r="A43" s="350" t="s">
        <v>276</v>
      </c>
      <c r="B43" s="448">
        <v>558</v>
      </c>
      <c r="C43" s="448">
        <f>SUM(D43:E43)</f>
        <v>1154</v>
      </c>
      <c r="D43" s="725">
        <v>567</v>
      </c>
      <c r="E43" s="725">
        <v>587</v>
      </c>
      <c r="F43" s="356"/>
      <c r="G43" s="455"/>
      <c r="H43" s="455"/>
      <c r="I43" s="455"/>
      <c r="J43" s="455"/>
    </row>
    <row r="44" spans="1:10" ht="16.5" customHeight="1" thickBot="1">
      <c r="A44" s="366" t="s">
        <v>279</v>
      </c>
      <c r="B44" s="729">
        <v>754</v>
      </c>
      <c r="C44" s="729">
        <f>SUM(D44:E44)</f>
        <v>1605</v>
      </c>
      <c r="D44" s="730">
        <v>793</v>
      </c>
      <c r="E44" s="730">
        <v>812</v>
      </c>
      <c r="F44" s="358"/>
      <c r="G44" s="456"/>
      <c r="H44" s="456"/>
      <c r="I44" s="456"/>
      <c r="J44" s="456"/>
    </row>
    <row r="45" spans="1:10" ht="18" customHeight="1" thickTop="1">
      <c r="A45" s="359" t="s">
        <v>911</v>
      </c>
      <c r="B45" s="359"/>
      <c r="C45" s="102"/>
      <c r="D45" s="99"/>
      <c r="E45" s="99"/>
      <c r="F45" s="99"/>
      <c r="G45" s="99"/>
      <c r="H45" s="99"/>
      <c r="I45" s="99"/>
      <c r="J45" s="99"/>
    </row>
    <row r="46" spans="1:10" ht="18" customHeight="1">
      <c r="A46" s="360" t="s">
        <v>931</v>
      </c>
      <c r="B46" s="360"/>
      <c r="C46" s="99"/>
      <c r="D46" s="99"/>
      <c r="E46" s="99"/>
      <c r="F46" s="99"/>
      <c r="G46" s="99"/>
      <c r="H46" s="99"/>
      <c r="I46" s="99"/>
      <c r="J46" s="99"/>
    </row>
    <row r="47" spans="1:10" ht="18" customHeight="1">
      <c r="A47" s="101"/>
      <c r="B47" s="360"/>
      <c r="C47" s="99"/>
      <c r="D47" s="99"/>
      <c r="E47" s="99"/>
      <c r="F47" s="99"/>
      <c r="G47" s="99"/>
      <c r="H47" s="99"/>
      <c r="I47" s="99"/>
      <c r="J47" s="99"/>
    </row>
    <row r="48" spans="1:10" ht="16.5" customHeight="1">
      <c r="A48" s="103"/>
      <c r="B48" s="98"/>
      <c r="C48" s="98"/>
      <c r="D48" s="98"/>
      <c r="E48" s="98"/>
      <c r="F48" s="99"/>
      <c r="G48" s="99"/>
      <c r="H48" s="99"/>
      <c r="I48" s="99"/>
      <c r="J48" s="99"/>
    </row>
    <row r="49" spans="1:10" ht="16.5" customHeight="1">
      <c r="A49" s="158"/>
      <c r="B49" s="153"/>
      <c r="C49" s="153"/>
      <c r="D49" s="153"/>
      <c r="E49" s="153"/>
      <c r="F49" s="153"/>
      <c r="G49" s="159"/>
      <c r="H49" s="159"/>
      <c r="I49" s="99"/>
      <c r="J49" s="99"/>
    </row>
    <row r="50" spans="1:10" ht="16.5" customHeight="1">
      <c r="A50" s="158"/>
      <c r="B50" s="153"/>
      <c r="C50" s="153"/>
      <c r="D50" s="153"/>
      <c r="E50" s="153"/>
      <c r="F50" s="153"/>
      <c r="G50" s="159"/>
      <c r="H50" s="159"/>
      <c r="I50" s="99"/>
      <c r="J50" s="99"/>
    </row>
    <row r="51" spans="1:1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</row>
    <row r="56" spans="1:10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ht="16.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6.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</row>
    <row r="59" spans="1:10" ht="16.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6.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</row>
    <row r="61" spans="1:10" ht="16.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</row>
    <row r="62" spans="6:10" ht="16.5" customHeight="1">
      <c r="F62" s="99"/>
      <c r="G62" s="99"/>
      <c r="H62" s="99"/>
      <c r="I62" s="99"/>
      <c r="J62" s="99"/>
    </row>
    <row r="63" ht="12">
      <c r="F63" s="99"/>
    </row>
  </sheetData>
  <sheetProtection/>
  <mergeCells count="1">
    <mergeCell ref="H2:J2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="110" zoomScaleNormal="110" workbookViewId="0" topLeftCell="A1">
      <selection activeCell="A50" sqref="A50"/>
    </sheetView>
  </sheetViews>
  <sheetFormatPr defaultColWidth="9.875" defaultRowHeight="14.25" customHeight="1"/>
  <cols>
    <col min="1" max="1" width="8.625" style="19" customWidth="1"/>
    <col min="2" max="5" width="7.375" style="105" customWidth="1"/>
    <col min="6" max="6" width="7.375" style="581" customWidth="1"/>
    <col min="7" max="7" width="7.375" style="105" customWidth="1"/>
    <col min="8" max="8" width="8.625" style="19" customWidth="1"/>
    <col min="9" max="10" width="7.375" style="19" customWidth="1"/>
    <col min="11" max="11" width="7.375" style="512" customWidth="1"/>
    <col min="12" max="13" width="7.375" style="19" customWidth="1"/>
    <col min="14" max="16384" width="9.875" style="19" customWidth="1"/>
  </cols>
  <sheetData>
    <row r="1" ht="26.25" customHeight="1" thickBot="1">
      <c r="A1" s="104" t="s">
        <v>1027</v>
      </c>
    </row>
    <row r="2" spans="1:12" ht="21" customHeight="1" thickTop="1">
      <c r="A2" s="405" t="s">
        <v>311</v>
      </c>
      <c r="B2" s="412" t="s">
        <v>985</v>
      </c>
      <c r="C2" s="412" t="s">
        <v>986</v>
      </c>
      <c r="D2" s="412" t="s">
        <v>975</v>
      </c>
      <c r="E2" s="412" t="s">
        <v>1026</v>
      </c>
      <c r="F2" s="582" t="s">
        <v>1028</v>
      </c>
      <c r="G2" s="406" t="s">
        <v>311</v>
      </c>
      <c r="H2" s="412" t="s">
        <v>985</v>
      </c>
      <c r="I2" s="412" t="s">
        <v>986</v>
      </c>
      <c r="J2" s="412" t="s">
        <v>988</v>
      </c>
      <c r="K2" s="513" t="s">
        <v>989</v>
      </c>
      <c r="L2" s="786" t="s">
        <v>1028</v>
      </c>
    </row>
    <row r="3" spans="1:12" ht="17.25" customHeight="1">
      <c r="A3" s="569" t="s">
        <v>564</v>
      </c>
      <c r="B3" s="551">
        <f>SUM(B4:B8)</f>
        <v>10464</v>
      </c>
      <c r="C3" s="551">
        <f>SUM(C4:C8)</f>
        <v>10084</v>
      </c>
      <c r="D3" s="551">
        <f>SUM(D4:D8)</f>
        <v>9915</v>
      </c>
      <c r="E3" s="570">
        <f>SUM(E4:E8)</f>
        <v>9803</v>
      </c>
      <c r="F3" s="407">
        <f>SUM(F4:F8)</f>
        <v>9671</v>
      </c>
      <c r="G3" s="749" t="s">
        <v>921</v>
      </c>
      <c r="H3" s="551">
        <f>SUM(H4:H8)</f>
        <v>13580</v>
      </c>
      <c r="I3" s="551">
        <f>SUM(I4:I8)</f>
        <v>13408</v>
      </c>
      <c r="J3" s="551">
        <f>SUM(J4:J8)</f>
        <v>13054</v>
      </c>
      <c r="K3" s="570">
        <f>SUM(K4:K8)</f>
        <v>12546</v>
      </c>
      <c r="L3" s="407">
        <f>SUM(L4:L8)</f>
        <v>12241</v>
      </c>
    </row>
    <row r="4" spans="1:12" ht="15.75" customHeight="1">
      <c r="A4" s="372" t="s">
        <v>90</v>
      </c>
      <c r="B4" s="408">
        <v>1923</v>
      </c>
      <c r="C4" s="408">
        <v>1791</v>
      </c>
      <c r="D4" s="512">
        <v>1907</v>
      </c>
      <c r="E4" s="408">
        <v>1799</v>
      </c>
      <c r="F4" s="408">
        <v>1811</v>
      </c>
      <c r="G4" s="750" t="s">
        <v>150</v>
      </c>
      <c r="H4" s="408">
        <v>2474</v>
      </c>
      <c r="I4" s="408">
        <v>2410</v>
      </c>
      <c r="J4" s="512">
        <v>2358</v>
      </c>
      <c r="K4" s="408">
        <v>2208</v>
      </c>
      <c r="L4" s="408">
        <v>2256</v>
      </c>
    </row>
    <row r="5" spans="1:12" ht="15.75" customHeight="1">
      <c r="A5" s="372" t="s">
        <v>92</v>
      </c>
      <c r="B5" s="408">
        <v>2137</v>
      </c>
      <c r="C5" s="408">
        <v>1908</v>
      </c>
      <c r="D5" s="512">
        <v>1831</v>
      </c>
      <c r="E5" s="408">
        <v>1951</v>
      </c>
      <c r="F5" s="408">
        <v>1882</v>
      </c>
      <c r="G5" s="750" t="s">
        <v>152</v>
      </c>
      <c r="H5" s="408">
        <v>2723</v>
      </c>
      <c r="I5" s="512">
        <v>2561</v>
      </c>
      <c r="J5" s="512">
        <v>2446</v>
      </c>
      <c r="K5" s="512">
        <v>2358</v>
      </c>
      <c r="L5" s="512">
        <v>2264</v>
      </c>
    </row>
    <row r="6" spans="1:12" ht="15.75" customHeight="1">
      <c r="A6" s="372" t="s">
        <v>94</v>
      </c>
      <c r="B6" s="408">
        <v>2085</v>
      </c>
      <c r="C6" s="408">
        <v>2133</v>
      </c>
      <c r="D6" s="512">
        <v>1940</v>
      </c>
      <c r="E6" s="408">
        <v>1907</v>
      </c>
      <c r="F6" s="408">
        <v>2015</v>
      </c>
      <c r="G6" s="750" t="s">
        <v>154</v>
      </c>
      <c r="H6" s="408">
        <v>2702</v>
      </c>
      <c r="I6" s="512">
        <v>2728</v>
      </c>
      <c r="J6" s="512">
        <v>2617</v>
      </c>
      <c r="K6" s="512">
        <v>2492</v>
      </c>
      <c r="L6" s="512">
        <v>2436</v>
      </c>
    </row>
    <row r="7" spans="1:12" ht="15.75" customHeight="1">
      <c r="A7" s="372" t="s">
        <v>96</v>
      </c>
      <c r="B7" s="408">
        <v>2148</v>
      </c>
      <c r="C7" s="408">
        <v>2078</v>
      </c>
      <c r="D7" s="512">
        <v>2156</v>
      </c>
      <c r="E7" s="408">
        <v>1973</v>
      </c>
      <c r="F7" s="408">
        <v>1955</v>
      </c>
      <c r="G7" s="750" t="s">
        <v>156</v>
      </c>
      <c r="H7" s="408">
        <v>2711</v>
      </c>
      <c r="I7" s="512">
        <v>2795</v>
      </c>
      <c r="J7" s="512">
        <v>2787</v>
      </c>
      <c r="K7" s="512">
        <v>2662</v>
      </c>
      <c r="L7" s="512">
        <v>2550</v>
      </c>
    </row>
    <row r="8" spans="1:12" ht="15.75" customHeight="1">
      <c r="A8" s="372" t="s">
        <v>98</v>
      </c>
      <c r="B8" s="408">
        <v>2171</v>
      </c>
      <c r="C8" s="408">
        <v>2174</v>
      </c>
      <c r="D8" s="512">
        <v>2081</v>
      </c>
      <c r="E8" s="408">
        <v>2173</v>
      </c>
      <c r="F8" s="408">
        <v>2008</v>
      </c>
      <c r="G8" s="750" t="s">
        <v>158</v>
      </c>
      <c r="H8" s="408">
        <v>2970</v>
      </c>
      <c r="I8" s="512">
        <v>2914</v>
      </c>
      <c r="J8" s="512">
        <v>2846</v>
      </c>
      <c r="K8" s="512">
        <v>2826</v>
      </c>
      <c r="L8" s="512">
        <v>2735</v>
      </c>
    </row>
    <row r="9" spans="1:12" ht="9" customHeight="1">
      <c r="A9" s="372"/>
      <c r="B9" s="612"/>
      <c r="C9" s="612"/>
      <c r="D9" s="612"/>
      <c r="E9" s="612"/>
      <c r="F9" s="618"/>
      <c r="G9" s="751"/>
      <c r="H9" s="612"/>
      <c r="I9" s="612"/>
      <c r="J9" s="613"/>
      <c r="K9" s="613"/>
      <c r="L9" s="621"/>
    </row>
    <row r="10" spans="1:12" ht="17.25" customHeight="1">
      <c r="A10" s="569" t="s">
        <v>565</v>
      </c>
      <c r="B10" s="551">
        <f>SUM(B11:B15)</f>
        <v>10942</v>
      </c>
      <c r="C10" s="551">
        <f>SUM(C11:C15)</f>
        <v>11001</v>
      </c>
      <c r="D10" s="551">
        <f>SUM(D11:D15)</f>
        <v>11076</v>
      </c>
      <c r="E10" s="570">
        <f>SUM(E11:E15)</f>
        <v>10902</v>
      </c>
      <c r="F10" s="407">
        <f>SUM(F11:F15)</f>
        <v>10917</v>
      </c>
      <c r="G10" s="752" t="s">
        <v>922</v>
      </c>
      <c r="H10" s="551">
        <f>SUM(H11:H15)</f>
        <v>17312</v>
      </c>
      <c r="I10" s="551">
        <f>SUM(I11:I15)</f>
        <v>16793</v>
      </c>
      <c r="J10" s="551">
        <f>SUM(J11:J15)</f>
        <v>16176</v>
      </c>
      <c r="K10" s="570">
        <f>SUM(K11:K15)</f>
        <v>15820</v>
      </c>
      <c r="L10" s="407">
        <f>SUM(L11:L15)</f>
        <v>15388</v>
      </c>
    </row>
    <row r="11" spans="1:12" ht="15.75" customHeight="1">
      <c r="A11" s="372" t="s">
        <v>100</v>
      </c>
      <c r="B11" s="408">
        <v>2061</v>
      </c>
      <c r="C11" s="408">
        <v>2166</v>
      </c>
      <c r="D11" s="512">
        <v>2201</v>
      </c>
      <c r="E11" s="408">
        <v>2086</v>
      </c>
      <c r="F11" s="408">
        <v>2193</v>
      </c>
      <c r="G11" s="750" t="s">
        <v>160</v>
      </c>
      <c r="H11" s="408">
        <v>3218</v>
      </c>
      <c r="I11" s="512">
        <v>3066</v>
      </c>
      <c r="J11" s="512">
        <v>2935</v>
      </c>
      <c r="K11" s="512">
        <v>2906</v>
      </c>
      <c r="L11" s="512">
        <v>2870</v>
      </c>
    </row>
    <row r="12" spans="1:12" ht="15.75" customHeight="1">
      <c r="A12" s="372" t="s">
        <v>102</v>
      </c>
      <c r="B12" s="408">
        <v>2220</v>
      </c>
      <c r="C12" s="408">
        <v>2123</v>
      </c>
      <c r="D12" s="512">
        <v>2171</v>
      </c>
      <c r="E12" s="408">
        <v>2233</v>
      </c>
      <c r="F12" s="408">
        <v>2109</v>
      </c>
      <c r="G12" s="750" t="s">
        <v>162</v>
      </c>
      <c r="H12" s="408">
        <v>3308</v>
      </c>
      <c r="I12" s="512">
        <v>3269</v>
      </c>
      <c r="J12" s="512">
        <v>3106</v>
      </c>
      <c r="K12" s="512">
        <v>2967</v>
      </c>
      <c r="L12" s="512">
        <v>2915</v>
      </c>
    </row>
    <row r="13" spans="1:12" ht="15.75" customHeight="1">
      <c r="A13" s="372" t="s">
        <v>104</v>
      </c>
      <c r="B13" s="408">
        <v>2290</v>
      </c>
      <c r="C13" s="408">
        <v>2256</v>
      </c>
      <c r="D13" s="512">
        <v>2148</v>
      </c>
      <c r="E13" s="408">
        <v>2177</v>
      </c>
      <c r="F13" s="408">
        <v>2263</v>
      </c>
      <c r="G13" s="750" t="s">
        <v>164</v>
      </c>
      <c r="H13" s="408">
        <v>3315</v>
      </c>
      <c r="I13" s="512">
        <v>3362</v>
      </c>
      <c r="J13" s="512">
        <v>3339</v>
      </c>
      <c r="K13" s="512">
        <v>3143</v>
      </c>
      <c r="L13" s="512">
        <v>3017</v>
      </c>
    </row>
    <row r="14" spans="1:12" ht="15.75" customHeight="1">
      <c r="A14" s="372" t="s">
        <v>106</v>
      </c>
      <c r="B14" s="408">
        <v>2156</v>
      </c>
      <c r="C14" s="408">
        <v>2309</v>
      </c>
      <c r="D14" s="512">
        <v>2253</v>
      </c>
      <c r="E14" s="408">
        <v>2149</v>
      </c>
      <c r="F14" s="408">
        <v>2198</v>
      </c>
      <c r="G14" s="750" t="s">
        <v>166</v>
      </c>
      <c r="H14" s="408">
        <v>3638</v>
      </c>
      <c r="I14" s="512">
        <v>3388</v>
      </c>
      <c r="J14" s="512">
        <v>3400</v>
      </c>
      <c r="K14" s="512">
        <v>3373</v>
      </c>
      <c r="L14" s="512">
        <v>3178</v>
      </c>
    </row>
    <row r="15" spans="1:12" ht="15.75" customHeight="1">
      <c r="A15" s="372" t="s">
        <v>108</v>
      </c>
      <c r="B15" s="408">
        <v>2215</v>
      </c>
      <c r="C15" s="408">
        <v>2147</v>
      </c>
      <c r="D15" s="512">
        <v>2303</v>
      </c>
      <c r="E15" s="408">
        <v>2257</v>
      </c>
      <c r="F15" s="408">
        <v>2154</v>
      </c>
      <c r="G15" s="750" t="s">
        <v>168</v>
      </c>
      <c r="H15" s="408">
        <v>3833</v>
      </c>
      <c r="I15" s="512">
        <v>3708</v>
      </c>
      <c r="J15" s="512">
        <v>3396</v>
      </c>
      <c r="K15" s="512">
        <v>3431</v>
      </c>
      <c r="L15" s="512">
        <v>3408</v>
      </c>
    </row>
    <row r="16" spans="1:12" ht="9" customHeight="1">
      <c r="A16" s="372"/>
      <c r="B16" s="612"/>
      <c r="C16" s="612"/>
      <c r="D16" s="612"/>
      <c r="E16" s="619"/>
      <c r="F16" s="618"/>
      <c r="G16" s="373"/>
      <c r="H16" s="614"/>
      <c r="I16" s="614"/>
      <c r="J16" s="613"/>
      <c r="K16" s="613"/>
      <c r="L16" s="621"/>
    </row>
    <row r="17" spans="1:12" ht="17.25" customHeight="1">
      <c r="A17" s="569" t="s">
        <v>566</v>
      </c>
      <c r="B17" s="551">
        <f>SUM(B18:B22)</f>
        <v>11525</v>
      </c>
      <c r="C17" s="551">
        <f>SUM(C18:C22)</f>
        <v>11401</v>
      </c>
      <c r="D17" s="551">
        <f>SUM(D18:D22)</f>
        <v>11267</v>
      </c>
      <c r="E17" s="570">
        <f>SUM(E18:E22)</f>
        <v>11334</v>
      </c>
      <c r="F17" s="407">
        <f>SUM(F18:F22)</f>
        <v>11279</v>
      </c>
      <c r="G17" s="752" t="s">
        <v>923</v>
      </c>
      <c r="H17" s="551">
        <f>SUM(H18:H22)</f>
        <v>20821</v>
      </c>
      <c r="I17" s="551">
        <f>SUM(I18:I22)</f>
        <v>20767</v>
      </c>
      <c r="J17" s="551">
        <f>SUM(J18:J22)</f>
        <v>20298</v>
      </c>
      <c r="K17" s="570">
        <f>SUM(K18:K22)</f>
        <v>19635</v>
      </c>
      <c r="L17" s="407">
        <f>SUM(L18:L22)</f>
        <v>18924</v>
      </c>
    </row>
    <row r="18" spans="1:12" ht="15.75" customHeight="1">
      <c r="A18" s="372" t="s">
        <v>110</v>
      </c>
      <c r="B18" s="408">
        <v>2221</v>
      </c>
      <c r="C18" s="408">
        <v>2243</v>
      </c>
      <c r="D18" s="512">
        <v>2155</v>
      </c>
      <c r="E18" s="408">
        <v>2323</v>
      </c>
      <c r="F18" s="408">
        <v>2272</v>
      </c>
      <c r="G18" s="750" t="s">
        <v>91</v>
      </c>
      <c r="H18" s="408">
        <v>4129</v>
      </c>
      <c r="I18" s="512">
        <v>3882</v>
      </c>
      <c r="J18" s="512">
        <v>3738</v>
      </c>
      <c r="K18" s="512">
        <v>3422</v>
      </c>
      <c r="L18" s="512">
        <v>3481</v>
      </c>
    </row>
    <row r="19" spans="1:12" ht="15.75" customHeight="1">
      <c r="A19" s="372" t="s">
        <v>112</v>
      </c>
      <c r="B19" s="408">
        <v>2308</v>
      </c>
      <c r="C19" s="408">
        <v>2219</v>
      </c>
      <c r="D19" s="512">
        <v>2268</v>
      </c>
      <c r="E19" s="408">
        <v>2174</v>
      </c>
      <c r="F19" s="408">
        <v>2328</v>
      </c>
      <c r="G19" s="750" t="s">
        <v>93</v>
      </c>
      <c r="H19" s="408">
        <v>4197</v>
      </c>
      <c r="I19" s="512">
        <v>4214</v>
      </c>
      <c r="J19" s="512">
        <v>3894</v>
      </c>
      <c r="K19" s="512">
        <v>3799</v>
      </c>
      <c r="L19" s="512">
        <v>3454</v>
      </c>
    </row>
    <row r="20" spans="1:12" ht="15.75" customHeight="1">
      <c r="A20" s="372" t="s">
        <v>114</v>
      </c>
      <c r="B20" s="408">
        <v>2249</v>
      </c>
      <c r="C20" s="408">
        <v>2325</v>
      </c>
      <c r="D20" s="512">
        <v>2222</v>
      </c>
      <c r="E20" s="408">
        <v>2271</v>
      </c>
      <c r="F20" s="408">
        <v>2179</v>
      </c>
      <c r="G20" s="750" t="s">
        <v>95</v>
      </c>
      <c r="H20" s="408">
        <v>4252</v>
      </c>
      <c r="I20" s="512">
        <v>4243</v>
      </c>
      <c r="J20" s="512">
        <v>4208</v>
      </c>
      <c r="K20" s="512">
        <v>3900</v>
      </c>
      <c r="L20" s="512">
        <v>3802</v>
      </c>
    </row>
    <row r="21" spans="1:12" ht="15.75" customHeight="1">
      <c r="A21" s="372" t="s">
        <v>116</v>
      </c>
      <c r="B21" s="408">
        <v>2321</v>
      </c>
      <c r="C21" s="408">
        <v>2282</v>
      </c>
      <c r="D21" s="512">
        <v>2346</v>
      </c>
      <c r="E21" s="408">
        <v>2217</v>
      </c>
      <c r="F21" s="408">
        <v>2284</v>
      </c>
      <c r="G21" s="750" t="s">
        <v>97</v>
      </c>
      <c r="H21" s="408">
        <v>4147</v>
      </c>
      <c r="I21" s="512">
        <v>4214</v>
      </c>
      <c r="J21" s="512">
        <v>4273</v>
      </c>
      <c r="K21" s="512">
        <v>4237</v>
      </c>
      <c r="L21" s="512">
        <v>3923</v>
      </c>
    </row>
    <row r="22" spans="1:12" ht="15.75" customHeight="1">
      <c r="A22" s="372" t="s">
        <v>118</v>
      </c>
      <c r="B22" s="408">
        <v>2426</v>
      </c>
      <c r="C22" s="408">
        <v>2332</v>
      </c>
      <c r="D22" s="512">
        <v>2276</v>
      </c>
      <c r="E22" s="408">
        <v>2349</v>
      </c>
      <c r="F22" s="408">
        <v>2216</v>
      </c>
      <c r="G22" s="750" t="s">
        <v>99</v>
      </c>
      <c r="H22" s="408">
        <v>4096</v>
      </c>
      <c r="I22" s="512">
        <v>4214</v>
      </c>
      <c r="J22" s="512">
        <v>4185</v>
      </c>
      <c r="K22" s="512">
        <v>4277</v>
      </c>
      <c r="L22" s="512">
        <v>4264</v>
      </c>
    </row>
    <row r="23" spans="1:12" ht="9" customHeight="1">
      <c r="A23" s="372"/>
      <c r="B23" s="409"/>
      <c r="C23" s="409"/>
      <c r="D23" s="409"/>
      <c r="E23" s="520"/>
      <c r="F23" s="407"/>
      <c r="G23" s="751"/>
      <c r="H23" s="408"/>
      <c r="I23" s="408"/>
      <c r="J23" s="512"/>
      <c r="L23" s="620"/>
    </row>
    <row r="24" spans="1:12" ht="17.25" customHeight="1">
      <c r="A24" s="569" t="s">
        <v>567</v>
      </c>
      <c r="B24" s="551">
        <f>SUM(B25:B29)</f>
        <v>11214</v>
      </c>
      <c r="C24" s="551">
        <f>SUM(C25:C29)</f>
        <v>11557</v>
      </c>
      <c r="D24" s="551">
        <f>SUM(D25:D29)</f>
        <v>11718</v>
      </c>
      <c r="E24" s="570">
        <f>SUM(E25:E29)</f>
        <v>11625</v>
      </c>
      <c r="F24" s="407">
        <f>SUM(F25:F29)</f>
        <v>11823</v>
      </c>
      <c r="G24" s="752" t="s">
        <v>568</v>
      </c>
      <c r="H24" s="551">
        <f>SUM(H25:H29)</f>
        <v>18661</v>
      </c>
      <c r="I24" s="551">
        <f>SUM(I25:I29)</f>
        <v>19116</v>
      </c>
      <c r="J24" s="551">
        <f>SUM(J25:J29)</f>
        <v>20498</v>
      </c>
      <c r="K24" s="570">
        <f>SUM(K25:K29)</f>
        <v>20678</v>
      </c>
      <c r="L24" s="407">
        <f>SUM(L25:L29)</f>
        <v>21092</v>
      </c>
    </row>
    <row r="25" spans="1:12" ht="15.75" customHeight="1">
      <c r="A25" s="372" t="s">
        <v>120</v>
      </c>
      <c r="B25" s="408">
        <v>2270</v>
      </c>
      <c r="C25" s="408">
        <v>2455</v>
      </c>
      <c r="D25" s="512">
        <v>2330</v>
      </c>
      <c r="E25" s="408">
        <v>2279</v>
      </c>
      <c r="F25" s="408">
        <v>2361</v>
      </c>
      <c r="G25" s="750" t="s">
        <v>101</v>
      </c>
      <c r="H25" s="408">
        <v>4140</v>
      </c>
      <c r="I25" s="512">
        <v>4123</v>
      </c>
      <c r="J25" s="512">
        <v>4260</v>
      </c>
      <c r="K25" s="512">
        <v>4198</v>
      </c>
      <c r="L25" s="512">
        <v>4297</v>
      </c>
    </row>
    <row r="26" spans="1:12" ht="15.75" customHeight="1">
      <c r="A26" s="372" t="s">
        <v>122</v>
      </c>
      <c r="B26" s="408">
        <v>2253</v>
      </c>
      <c r="C26" s="408">
        <v>2304</v>
      </c>
      <c r="D26" s="512">
        <v>2455</v>
      </c>
      <c r="E26" s="408">
        <v>2322</v>
      </c>
      <c r="F26" s="408">
        <v>2298</v>
      </c>
      <c r="G26" s="750" t="s">
        <v>103</v>
      </c>
      <c r="H26" s="408">
        <v>3914</v>
      </c>
      <c r="I26" s="512">
        <v>4174</v>
      </c>
      <c r="J26" s="512">
        <v>4103</v>
      </c>
      <c r="K26" s="512">
        <v>4249</v>
      </c>
      <c r="L26" s="512">
        <v>4241</v>
      </c>
    </row>
    <row r="27" spans="1:12" ht="15.75" customHeight="1">
      <c r="A27" s="372" t="s">
        <v>124</v>
      </c>
      <c r="B27" s="408">
        <v>2313</v>
      </c>
      <c r="C27" s="408">
        <v>2235</v>
      </c>
      <c r="D27" s="512">
        <v>2311</v>
      </c>
      <c r="E27" s="408">
        <v>2447</v>
      </c>
      <c r="F27" s="408">
        <v>2323</v>
      </c>
      <c r="G27" s="750" t="s">
        <v>105</v>
      </c>
      <c r="H27" s="408">
        <v>3993</v>
      </c>
      <c r="I27" s="512">
        <v>3950</v>
      </c>
      <c r="J27" s="512">
        <v>4172</v>
      </c>
      <c r="K27" s="512">
        <v>4128</v>
      </c>
      <c r="L27" s="512">
        <v>4265</v>
      </c>
    </row>
    <row r="28" spans="1:12" ht="15.75" customHeight="1">
      <c r="A28" s="372" t="s">
        <v>126</v>
      </c>
      <c r="B28" s="408">
        <v>2122</v>
      </c>
      <c r="C28" s="408">
        <v>2348</v>
      </c>
      <c r="D28" s="512">
        <v>2236</v>
      </c>
      <c r="E28" s="408">
        <v>2329</v>
      </c>
      <c r="F28" s="408">
        <v>2472</v>
      </c>
      <c r="G28" s="750" t="s">
        <v>107</v>
      </c>
      <c r="H28" s="408">
        <v>2861</v>
      </c>
      <c r="I28" s="512">
        <v>4016</v>
      </c>
      <c r="J28" s="512">
        <v>3935</v>
      </c>
      <c r="K28" s="512">
        <v>4154</v>
      </c>
      <c r="L28" s="512">
        <v>4134</v>
      </c>
    </row>
    <row r="29" spans="1:12" ht="15.75" customHeight="1">
      <c r="A29" s="372" t="s">
        <v>128</v>
      </c>
      <c r="B29" s="408">
        <v>2256</v>
      </c>
      <c r="C29" s="408">
        <v>2215</v>
      </c>
      <c r="D29" s="512">
        <v>2386</v>
      </c>
      <c r="E29" s="408">
        <v>2248</v>
      </c>
      <c r="F29" s="408">
        <v>2369</v>
      </c>
      <c r="G29" s="750" t="s">
        <v>109</v>
      </c>
      <c r="H29" s="408">
        <v>3753</v>
      </c>
      <c r="I29" s="512">
        <v>2853</v>
      </c>
      <c r="J29" s="512">
        <v>4028</v>
      </c>
      <c r="K29" s="512">
        <v>3949</v>
      </c>
      <c r="L29" s="512">
        <v>4155</v>
      </c>
    </row>
    <row r="30" spans="1:12" ht="9" customHeight="1">
      <c r="A30" s="372"/>
      <c r="B30" s="408"/>
      <c r="C30" s="408"/>
      <c r="D30" s="408"/>
      <c r="E30" s="520"/>
      <c r="F30" s="580"/>
      <c r="G30" s="751"/>
      <c r="H30" s="408"/>
      <c r="I30" s="408"/>
      <c r="J30" s="512"/>
      <c r="L30" s="620"/>
    </row>
    <row r="31" spans="1:12" ht="17.25" customHeight="1">
      <c r="A31" s="569" t="s">
        <v>569</v>
      </c>
      <c r="B31" s="551">
        <f>SUM(B32:B36)</f>
        <v>10856</v>
      </c>
      <c r="C31" s="551">
        <f>SUM(C32:C36)</f>
        <v>10748</v>
      </c>
      <c r="D31" s="551">
        <f>SUM(D32:D36)</f>
        <v>10770</v>
      </c>
      <c r="E31" s="570">
        <f>SUM(E32:E36)</f>
        <v>11256</v>
      </c>
      <c r="F31" s="407">
        <f>SUM(F32:F36)</f>
        <v>11293</v>
      </c>
      <c r="G31" s="752" t="s">
        <v>570</v>
      </c>
      <c r="H31" s="551">
        <f>SUM(H32:H36)</f>
        <v>15269</v>
      </c>
      <c r="I31" s="551">
        <f>SUM(I32:I36)</f>
        <v>16283</v>
      </c>
      <c r="J31" s="551">
        <f>SUM(J32:J36)</f>
        <v>16156</v>
      </c>
      <c r="K31" s="570">
        <f>SUM(K32:K36)</f>
        <v>17276</v>
      </c>
      <c r="L31" s="407">
        <f>SUM(L32:L36)</f>
        <v>18089</v>
      </c>
    </row>
    <row r="32" spans="1:12" ht="15.75" customHeight="1">
      <c r="A32" s="372" t="s">
        <v>130</v>
      </c>
      <c r="B32" s="408">
        <v>2188</v>
      </c>
      <c r="C32" s="408">
        <v>2294</v>
      </c>
      <c r="D32" s="512">
        <v>2193</v>
      </c>
      <c r="E32" s="408">
        <v>2399</v>
      </c>
      <c r="F32" s="408">
        <v>2253</v>
      </c>
      <c r="G32" s="750" t="s">
        <v>111</v>
      </c>
      <c r="H32" s="408">
        <v>3432</v>
      </c>
      <c r="I32" s="512">
        <v>3784</v>
      </c>
      <c r="J32" s="512">
        <v>2868</v>
      </c>
      <c r="K32" s="512">
        <v>4031</v>
      </c>
      <c r="L32" s="512">
        <v>3975</v>
      </c>
    </row>
    <row r="33" spans="1:12" ht="15.75" customHeight="1">
      <c r="A33" s="372" t="s">
        <v>132</v>
      </c>
      <c r="B33" s="408">
        <v>2224</v>
      </c>
      <c r="C33" s="408">
        <v>2270</v>
      </c>
      <c r="D33" s="512">
        <v>2311</v>
      </c>
      <c r="E33" s="408">
        <v>2244</v>
      </c>
      <c r="F33" s="408">
        <v>2397</v>
      </c>
      <c r="G33" s="750" t="s">
        <v>113</v>
      </c>
      <c r="H33" s="408">
        <v>3200</v>
      </c>
      <c r="I33" s="512">
        <v>3430</v>
      </c>
      <c r="J33" s="512">
        <v>3771</v>
      </c>
      <c r="K33" s="512">
        <v>2868</v>
      </c>
      <c r="L33" s="512">
        <v>4023</v>
      </c>
    </row>
    <row r="34" spans="1:12" ht="15.75" customHeight="1">
      <c r="A34" s="372" t="s">
        <v>134</v>
      </c>
      <c r="B34" s="408">
        <v>2147</v>
      </c>
      <c r="C34" s="408">
        <v>2194</v>
      </c>
      <c r="D34" s="512">
        <v>2268</v>
      </c>
      <c r="E34" s="408">
        <v>2298</v>
      </c>
      <c r="F34" s="408">
        <v>2228</v>
      </c>
      <c r="G34" s="750" t="s">
        <v>115</v>
      </c>
      <c r="H34" s="408">
        <v>2960</v>
      </c>
      <c r="I34" s="512">
        <v>3198</v>
      </c>
      <c r="J34" s="512">
        <v>3429</v>
      </c>
      <c r="K34" s="512">
        <v>3775</v>
      </c>
      <c r="L34" s="512">
        <v>2859</v>
      </c>
    </row>
    <row r="35" spans="1:12" ht="15.75" customHeight="1">
      <c r="A35" s="372" t="s">
        <v>136</v>
      </c>
      <c r="B35" s="408">
        <v>2126</v>
      </c>
      <c r="C35" s="408">
        <v>1951</v>
      </c>
      <c r="D35" s="512">
        <v>2097</v>
      </c>
      <c r="E35" s="408">
        <v>2221</v>
      </c>
      <c r="F35" s="408">
        <v>2202</v>
      </c>
      <c r="G35" s="750" t="s">
        <v>117</v>
      </c>
      <c r="H35" s="408">
        <v>2917</v>
      </c>
      <c r="I35" s="512">
        <v>2942</v>
      </c>
      <c r="J35" s="512">
        <v>3164</v>
      </c>
      <c r="K35" s="512">
        <v>3439</v>
      </c>
      <c r="L35" s="512">
        <v>3782</v>
      </c>
    </row>
    <row r="36" spans="1:12" ht="15.75" customHeight="1">
      <c r="A36" s="372" t="s">
        <v>138</v>
      </c>
      <c r="B36" s="408">
        <v>2171</v>
      </c>
      <c r="C36" s="408">
        <v>2039</v>
      </c>
      <c r="D36" s="512">
        <v>1901</v>
      </c>
      <c r="E36" s="408">
        <v>2094</v>
      </c>
      <c r="F36" s="408">
        <v>2213</v>
      </c>
      <c r="G36" s="750" t="s">
        <v>119</v>
      </c>
      <c r="H36" s="408">
        <v>2760</v>
      </c>
      <c r="I36" s="512">
        <v>2929</v>
      </c>
      <c r="J36" s="512">
        <v>2924</v>
      </c>
      <c r="K36" s="512">
        <v>3163</v>
      </c>
      <c r="L36" s="512">
        <v>3450</v>
      </c>
    </row>
    <row r="37" spans="1:12" ht="9" customHeight="1">
      <c r="A37" s="372"/>
      <c r="B37" s="408"/>
      <c r="C37" s="408"/>
      <c r="D37" s="408"/>
      <c r="E37" s="512"/>
      <c r="F37" s="408"/>
      <c r="G37" s="751"/>
      <c r="H37" s="408"/>
      <c r="I37" s="408"/>
      <c r="J37" s="512"/>
      <c r="L37" s="620"/>
    </row>
    <row r="38" spans="1:12" ht="17.25" customHeight="1">
      <c r="A38" s="13" t="s">
        <v>571</v>
      </c>
      <c r="B38" s="407">
        <f>SUM(B39:B43)</f>
        <v>10745</v>
      </c>
      <c r="C38" s="407">
        <f>SUM(C39:C43)</f>
        <v>10507</v>
      </c>
      <c r="D38" s="407">
        <f>SUM(D39:D43)</f>
        <v>10315</v>
      </c>
      <c r="E38" s="515">
        <f>SUM(E39:E43)</f>
        <v>10050</v>
      </c>
      <c r="F38" s="407">
        <f>SUM(F39:F43)</f>
        <v>9915</v>
      </c>
      <c r="G38" s="14" t="s">
        <v>916</v>
      </c>
      <c r="H38" s="407">
        <f>SUM(H39:H43)</f>
        <v>12982</v>
      </c>
      <c r="I38" s="407">
        <f>SUM(I39:I43)</f>
        <v>13152</v>
      </c>
      <c r="J38" s="407">
        <f>SUM(J39:J43)</f>
        <v>13528</v>
      </c>
      <c r="K38" s="515">
        <f>SUM(K39:K43)</f>
        <v>13980</v>
      </c>
      <c r="L38" s="407">
        <f>SUM(L39:L43)</f>
        <v>14458</v>
      </c>
    </row>
    <row r="39" spans="1:12" ht="15.75" customHeight="1">
      <c r="A39" s="372" t="s">
        <v>140</v>
      </c>
      <c r="B39" s="408">
        <v>2030</v>
      </c>
      <c r="C39" s="408">
        <v>1944</v>
      </c>
      <c r="D39" s="512">
        <v>2020</v>
      </c>
      <c r="E39" s="408">
        <v>1876</v>
      </c>
      <c r="F39" s="408">
        <v>2044</v>
      </c>
      <c r="G39" s="750" t="s">
        <v>121</v>
      </c>
      <c r="H39" s="408">
        <v>2684</v>
      </c>
      <c r="I39" s="512">
        <v>2749</v>
      </c>
      <c r="J39" s="512">
        <v>2931</v>
      </c>
      <c r="K39" s="512">
        <v>2909</v>
      </c>
      <c r="L39" s="512">
        <v>3174</v>
      </c>
    </row>
    <row r="40" spans="1:12" ht="15.75" customHeight="1">
      <c r="A40" s="372" t="s">
        <v>142</v>
      </c>
      <c r="B40" s="408">
        <v>2138</v>
      </c>
      <c r="C40" s="408">
        <v>1938</v>
      </c>
      <c r="D40" s="512">
        <v>1954</v>
      </c>
      <c r="E40" s="408">
        <v>2015</v>
      </c>
      <c r="F40" s="408">
        <v>1886</v>
      </c>
      <c r="G40" s="750" t="s">
        <v>123</v>
      </c>
      <c r="H40" s="408">
        <v>2717</v>
      </c>
      <c r="I40" s="512">
        <v>2689</v>
      </c>
      <c r="J40" s="512">
        <v>2746</v>
      </c>
      <c r="K40" s="512">
        <v>2947</v>
      </c>
      <c r="L40" s="512">
        <v>2911</v>
      </c>
    </row>
    <row r="41" spans="1:12" ht="15.75" customHeight="1">
      <c r="A41" s="372" t="s">
        <v>144</v>
      </c>
      <c r="B41" s="408">
        <v>2095</v>
      </c>
      <c r="C41" s="408">
        <v>2143</v>
      </c>
      <c r="D41" s="512">
        <v>1959</v>
      </c>
      <c r="E41" s="408">
        <v>1977</v>
      </c>
      <c r="F41" s="408">
        <v>2027</v>
      </c>
      <c r="G41" s="750" t="s">
        <v>125</v>
      </c>
      <c r="H41" s="408">
        <v>2457</v>
      </c>
      <c r="I41" s="512">
        <v>2722</v>
      </c>
      <c r="J41" s="512">
        <v>2681</v>
      </c>
      <c r="K41" s="512">
        <v>2731</v>
      </c>
      <c r="L41" s="512">
        <v>2954</v>
      </c>
    </row>
    <row r="42" spans="1:12" ht="15.75" customHeight="1">
      <c r="A42" s="372" t="s">
        <v>146</v>
      </c>
      <c r="B42" s="408">
        <v>2163</v>
      </c>
      <c r="C42" s="408">
        <v>2162</v>
      </c>
      <c r="D42" s="512">
        <v>2167</v>
      </c>
      <c r="E42" s="408">
        <v>1977</v>
      </c>
      <c r="F42" s="408">
        <v>1962</v>
      </c>
      <c r="G42" s="750" t="s">
        <v>127</v>
      </c>
      <c r="H42" s="408">
        <v>2568</v>
      </c>
      <c r="I42" s="512">
        <v>2453</v>
      </c>
      <c r="J42" s="512">
        <v>2716</v>
      </c>
      <c r="K42" s="512">
        <v>2676</v>
      </c>
      <c r="L42" s="512">
        <v>2748</v>
      </c>
    </row>
    <row r="43" spans="1:12" ht="15.75" customHeight="1" thickBot="1">
      <c r="A43" s="410" t="s">
        <v>148</v>
      </c>
      <c r="B43" s="411">
        <v>2319</v>
      </c>
      <c r="C43" s="411">
        <v>2320</v>
      </c>
      <c r="D43" s="514">
        <v>2215</v>
      </c>
      <c r="E43" s="411">
        <v>2205</v>
      </c>
      <c r="F43" s="411">
        <v>1996</v>
      </c>
      <c r="G43" s="753" t="s">
        <v>129</v>
      </c>
      <c r="H43" s="411">
        <v>2556</v>
      </c>
      <c r="I43" s="514">
        <v>2539</v>
      </c>
      <c r="J43" s="514">
        <v>2454</v>
      </c>
      <c r="K43" s="514">
        <v>2717</v>
      </c>
      <c r="L43" s="514">
        <v>2671</v>
      </c>
    </row>
    <row r="44" spans="1:7" ht="19.5" customHeight="1" thickTop="1">
      <c r="A44" s="273" t="s">
        <v>338</v>
      </c>
      <c r="B44" s="19"/>
      <c r="C44" s="19"/>
      <c r="D44" s="19"/>
      <c r="E44" s="19"/>
      <c r="F44" s="511"/>
      <c r="G44" s="19"/>
    </row>
    <row r="45" spans="1:14" ht="18" customHeight="1">
      <c r="A45" s="909" t="s">
        <v>311</v>
      </c>
      <c r="B45" s="910"/>
      <c r="C45" s="913" t="s">
        <v>980</v>
      </c>
      <c r="D45" s="914"/>
      <c r="E45" s="913" t="s">
        <v>981</v>
      </c>
      <c r="F45" s="914"/>
      <c r="G45" s="913" t="s">
        <v>982</v>
      </c>
      <c r="H45" s="914"/>
      <c r="I45" s="913" t="s">
        <v>990</v>
      </c>
      <c r="J45" s="914"/>
      <c r="K45" s="913" t="s">
        <v>1028</v>
      </c>
      <c r="L45" s="914"/>
      <c r="M45" s="370"/>
      <c r="N45" s="106"/>
    </row>
    <row r="46" spans="1:14" ht="18" customHeight="1">
      <c r="A46" s="911" t="s">
        <v>306</v>
      </c>
      <c r="B46" s="912"/>
      <c r="C46" s="917">
        <v>32931</v>
      </c>
      <c r="D46" s="918"/>
      <c r="E46" s="919">
        <v>32486</v>
      </c>
      <c r="F46" s="920"/>
      <c r="G46" s="915">
        <v>32258</v>
      </c>
      <c r="H46" s="916"/>
      <c r="I46" s="917">
        <v>32039</v>
      </c>
      <c r="J46" s="918"/>
      <c r="K46" s="917">
        <v>31867</v>
      </c>
      <c r="L46" s="918"/>
      <c r="M46" s="371"/>
      <c r="N46" s="106"/>
    </row>
    <row r="47" spans="1:14" ht="18" customHeight="1">
      <c r="A47" s="911" t="s">
        <v>307</v>
      </c>
      <c r="B47" s="912"/>
      <c r="C47" s="915">
        <v>146120</v>
      </c>
      <c r="D47" s="916"/>
      <c r="E47" s="921">
        <v>146244</v>
      </c>
      <c r="F47" s="921"/>
      <c r="G47" s="915">
        <v>145801</v>
      </c>
      <c r="H47" s="916"/>
      <c r="I47" s="922">
        <v>145642</v>
      </c>
      <c r="J47" s="922"/>
      <c r="K47" s="922">
        <v>145982</v>
      </c>
      <c r="L47" s="922"/>
      <c r="M47" s="371"/>
      <c r="N47" s="106"/>
    </row>
    <row r="48" spans="1:14" ht="18" customHeight="1">
      <c r="A48" s="911" t="s">
        <v>308</v>
      </c>
      <c r="B48" s="912"/>
      <c r="C48" s="915">
        <v>58333</v>
      </c>
      <c r="D48" s="916"/>
      <c r="E48" s="921">
        <v>59977</v>
      </c>
      <c r="F48" s="921"/>
      <c r="G48" s="915">
        <v>61326</v>
      </c>
      <c r="H48" s="916"/>
      <c r="I48" s="922">
        <v>62500</v>
      </c>
      <c r="J48" s="922"/>
      <c r="K48" s="922">
        <v>63460</v>
      </c>
      <c r="L48" s="922"/>
      <c r="M48" s="371"/>
      <c r="N48" s="106"/>
    </row>
    <row r="49" spans="1:12" ht="18" customHeight="1">
      <c r="A49" s="107" t="s">
        <v>859</v>
      </c>
      <c r="B49" s="108"/>
      <c r="C49" s="108"/>
      <c r="D49" s="108"/>
      <c r="E49" s="108"/>
      <c r="F49" s="108"/>
      <c r="G49" s="108"/>
      <c r="L49" s="153"/>
    </row>
    <row r="207" ht="14.25" customHeight="1"/>
    <row r="208" ht="14.25" customHeight="1"/>
    <row r="209" ht="14.25" customHeight="1"/>
    <row r="425" ht="14.25" customHeight="1"/>
    <row r="426" ht="14.25" customHeight="1"/>
    <row r="427" ht="14.25" customHeight="1"/>
    <row r="643" ht="14.25" customHeight="1"/>
    <row r="644" ht="14.25" customHeight="1"/>
    <row r="645" ht="14.25" customHeight="1"/>
    <row r="861" ht="14.25" customHeight="1"/>
    <row r="862" ht="14.25" customHeight="1"/>
    <row r="863" ht="14.25" customHeight="1"/>
    <row r="1079" ht="14.25" customHeight="1"/>
    <row r="1080" ht="14.25" customHeight="1"/>
    <row r="1081" ht="14.25" customHeight="1"/>
    <row r="1297" ht="14.25" customHeight="1"/>
    <row r="1298" ht="14.25" customHeight="1"/>
    <row r="1299" ht="14.25" customHeight="1"/>
    <row r="1314" ht="14.25" customHeight="1"/>
    <row r="1315" ht="14.25" customHeight="1"/>
    <row r="1316" ht="14.25" customHeight="1"/>
    <row r="1318" ht="14.25" customHeight="1"/>
    <row r="1319" ht="14.25" customHeight="1"/>
    <row r="1320" ht="14.25" customHeight="1"/>
    <row r="1322" ht="14.25" customHeight="1"/>
    <row r="1323" ht="14.25" customHeight="1"/>
    <row r="1324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4" ht="14.25" customHeight="1"/>
    <row r="1335" ht="14.25" customHeight="1"/>
    <row r="1336" ht="14.25" customHeight="1"/>
    <row r="1338" ht="14.25" customHeight="1"/>
    <row r="1339" ht="14.25" customHeight="1"/>
    <row r="1340" ht="14.25" customHeight="1"/>
    <row r="1342" ht="14.25" customHeight="1"/>
    <row r="1343" ht="14.25" customHeight="1"/>
    <row r="1344" ht="14.25" customHeight="1"/>
    <row r="1346" ht="14.25" customHeight="1"/>
    <row r="1347" ht="14.25" customHeight="1"/>
    <row r="1348" ht="14.25" customHeight="1"/>
    <row r="1350" ht="14.25" customHeight="1"/>
    <row r="1351" ht="14.25" customHeight="1"/>
    <row r="1352" ht="14.25" customHeight="1"/>
    <row r="1354" ht="14.25" customHeight="1"/>
    <row r="1355" ht="14.25" customHeight="1"/>
    <row r="1356" ht="14.25" customHeight="1"/>
    <row r="1358" ht="14.25" customHeight="1"/>
    <row r="1359" ht="14.25" customHeight="1"/>
    <row r="1360" ht="14.25" customHeight="1"/>
    <row r="1362" ht="14.25" customHeight="1"/>
    <row r="1363" ht="14.25" customHeight="1"/>
    <row r="1364" ht="14.25" customHeight="1"/>
    <row r="1366" ht="14.25" customHeight="1"/>
    <row r="1367" ht="14.25" customHeight="1"/>
    <row r="1368" ht="14.25" customHeight="1"/>
    <row r="1370" ht="14.25" customHeight="1"/>
    <row r="1371" ht="14.25" customHeight="1"/>
    <row r="1372" ht="14.25" customHeight="1"/>
    <row r="1374" ht="14.25" customHeight="1"/>
    <row r="1375" ht="14.25" customHeight="1"/>
    <row r="1376" ht="14.25" customHeight="1"/>
    <row r="1378" ht="14.25" customHeight="1"/>
    <row r="1379" ht="14.25" customHeight="1"/>
    <row r="1380" ht="14.25" customHeight="1"/>
    <row r="1382" ht="14.25" customHeight="1"/>
    <row r="1383" ht="14.25" customHeight="1"/>
    <row r="1384" ht="14.25" customHeight="1"/>
    <row r="1386" ht="14.25" customHeight="1"/>
    <row r="1387" ht="14.25" customHeight="1"/>
    <row r="1388" ht="14.25" customHeight="1"/>
    <row r="1390" ht="14.25" customHeight="1"/>
    <row r="1391" ht="14.25" customHeight="1"/>
    <row r="1392" ht="14.25" customHeight="1"/>
    <row r="1394" ht="14.25" customHeight="1"/>
    <row r="1395" ht="14.25" customHeight="1"/>
    <row r="1396" ht="14.25" customHeight="1"/>
    <row r="1398" ht="14.25" customHeight="1"/>
    <row r="1399" ht="14.25" customHeight="1"/>
    <row r="1400" ht="14.25" customHeight="1"/>
    <row r="1402" ht="14.25" customHeight="1"/>
    <row r="1403" ht="14.25" customHeight="1"/>
    <row r="1404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3" ht="14.25" customHeight="1"/>
    <row r="1414" ht="14.25" customHeight="1"/>
    <row r="1415" ht="14.25" customHeight="1"/>
    <row r="1417" ht="14.25" customHeight="1"/>
    <row r="1418" ht="14.25" customHeight="1"/>
    <row r="1419" ht="14.25" customHeight="1"/>
    <row r="1421" ht="14.25" customHeight="1"/>
    <row r="1422" ht="14.25" customHeight="1"/>
    <row r="1423" ht="14.25" customHeight="1"/>
    <row r="1425" ht="14.25" customHeight="1"/>
    <row r="1426" ht="14.25" customHeight="1"/>
    <row r="1427" ht="14.25" customHeight="1"/>
    <row r="1429" ht="14.25" customHeight="1"/>
    <row r="1430" ht="14.25" customHeight="1"/>
    <row r="1431" ht="14.25" customHeight="1"/>
    <row r="1433" ht="14.25" customHeight="1"/>
    <row r="1434" ht="14.25" customHeight="1"/>
    <row r="1435" ht="14.25" customHeight="1"/>
    <row r="1588" ht="14.25" customHeight="1"/>
    <row r="1589" ht="14.25" customHeight="1"/>
    <row r="1590" ht="14.25" customHeight="1"/>
    <row r="1605" ht="14.25" customHeight="1"/>
    <row r="1606" ht="14.25" customHeight="1"/>
    <row r="1607" ht="14.25" customHeight="1"/>
    <row r="1609" ht="14.25" customHeight="1"/>
    <row r="1610" ht="14.25" customHeight="1"/>
    <row r="1611" ht="14.25" customHeight="1"/>
    <row r="1613" ht="14.25" customHeight="1"/>
    <row r="1614" ht="14.25" customHeight="1"/>
    <row r="1615" ht="14.25" customHeight="1"/>
    <row r="1617" ht="14.25" customHeight="1"/>
    <row r="1618" ht="14.25" customHeight="1"/>
    <row r="1619" ht="14.25" customHeight="1"/>
    <row r="1621" ht="14.25" customHeight="1"/>
    <row r="1622" ht="14.25" customHeight="1"/>
    <row r="1623" ht="14.25" customHeight="1"/>
    <row r="1625" ht="14.25" customHeight="1"/>
    <row r="1626" ht="14.25" customHeight="1"/>
    <row r="1627" ht="14.25" customHeight="1"/>
    <row r="1629" ht="14.25" customHeight="1"/>
    <row r="1630" ht="14.25" customHeight="1"/>
    <row r="1631" ht="14.25" customHeight="1"/>
    <row r="1633" ht="14.25" customHeight="1"/>
    <row r="1634" ht="14.25" customHeight="1"/>
    <row r="1635" ht="14.25" customHeight="1"/>
    <row r="1637" ht="14.25" customHeight="1"/>
    <row r="1638" ht="14.25" customHeight="1"/>
    <row r="1639" ht="14.25" customHeight="1"/>
    <row r="1641" ht="14.25" customHeight="1"/>
    <row r="1642" ht="14.25" customHeight="1"/>
    <row r="1643" ht="14.25" customHeight="1"/>
    <row r="1645" ht="14.25" customHeight="1"/>
    <row r="1646" ht="14.25" customHeight="1"/>
    <row r="1647" ht="14.25" customHeight="1"/>
    <row r="1649" ht="14.25" customHeight="1"/>
    <row r="1650" ht="14.25" customHeight="1"/>
    <row r="1651" ht="14.25" customHeight="1"/>
    <row r="1653" ht="14.25" customHeight="1"/>
    <row r="1654" ht="14.25" customHeight="1"/>
    <row r="1655" ht="14.25" customHeight="1"/>
    <row r="1657" ht="14.25" customHeight="1"/>
    <row r="1658" ht="14.25" customHeight="1"/>
    <row r="1659" ht="14.25" customHeight="1"/>
    <row r="1661" ht="14.25" customHeight="1"/>
    <row r="1662" ht="14.25" customHeight="1"/>
    <row r="1663" ht="14.25" customHeight="1"/>
    <row r="1665" ht="14.25" customHeight="1"/>
    <row r="1666" ht="14.25" customHeight="1"/>
    <row r="1667" ht="14.25" customHeight="1"/>
    <row r="1669" ht="14.25" customHeight="1"/>
    <row r="1670" ht="14.25" customHeight="1"/>
    <row r="1671" ht="14.25" customHeight="1"/>
    <row r="1673" ht="14.25" customHeight="1"/>
    <row r="1674" ht="14.25" customHeight="1"/>
    <row r="1675" ht="14.25" customHeight="1"/>
    <row r="1677" ht="14.25" customHeight="1"/>
    <row r="1678" ht="14.25" customHeight="1"/>
    <row r="1679" ht="14.25" customHeight="1"/>
    <row r="1681" ht="14.25" customHeight="1"/>
    <row r="1682" ht="14.25" customHeight="1"/>
    <row r="1683" ht="14.25" customHeight="1"/>
    <row r="1685" ht="14.25" customHeight="1"/>
    <row r="1686" ht="14.25" customHeight="1"/>
    <row r="1687" ht="14.25" customHeight="1"/>
    <row r="1689" ht="14.25" customHeight="1"/>
    <row r="1690" ht="14.25" customHeight="1"/>
    <row r="1691" ht="14.25" customHeight="1"/>
    <row r="1693" ht="14.25" customHeight="1"/>
    <row r="1694" ht="14.25" customHeight="1"/>
    <row r="1695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4" ht="14.25" customHeight="1"/>
    <row r="1705" ht="14.25" customHeight="1"/>
    <row r="1706" ht="14.25" customHeight="1"/>
    <row r="1708" ht="14.25" customHeight="1"/>
    <row r="1709" ht="14.25" customHeight="1"/>
    <row r="1710" ht="14.25" customHeight="1"/>
    <row r="1712" ht="14.25" customHeight="1"/>
    <row r="1713" ht="14.25" customHeight="1"/>
    <row r="1714" ht="14.25" customHeight="1"/>
    <row r="1716" ht="14.25" customHeight="1"/>
    <row r="1717" ht="14.25" customHeight="1"/>
    <row r="1718" ht="14.25" customHeight="1"/>
    <row r="1720" ht="14.25" customHeight="1"/>
    <row r="1721" ht="14.25" customHeight="1"/>
    <row r="1722" ht="14.25" customHeight="1"/>
    <row r="1724" ht="14.25" customHeight="1"/>
    <row r="1725" ht="14.25" customHeight="1"/>
    <row r="1726" ht="14.25" customHeight="1"/>
    <row r="1879" ht="14.25" customHeight="1"/>
    <row r="1880" ht="14.25" customHeight="1"/>
    <row r="1881" ht="14.25" customHeight="1"/>
    <row r="1896" ht="14.25" customHeight="1"/>
    <row r="1897" ht="14.25" customHeight="1"/>
    <row r="1898" ht="14.25" customHeight="1"/>
    <row r="1900" ht="14.25" customHeight="1"/>
    <row r="1901" ht="14.25" customHeight="1"/>
    <row r="1902" ht="14.25" customHeight="1"/>
    <row r="1904" ht="14.25" customHeight="1"/>
    <row r="1905" ht="14.25" customHeight="1"/>
    <row r="1906" ht="14.25" customHeight="1"/>
    <row r="1908" ht="14.25" customHeight="1"/>
    <row r="1909" ht="14.25" customHeight="1"/>
    <row r="1910" ht="14.25" customHeight="1"/>
    <row r="1912" ht="14.25" customHeight="1"/>
    <row r="1913" ht="14.25" customHeight="1"/>
    <row r="1914" ht="14.25" customHeight="1"/>
    <row r="1916" ht="14.25" customHeight="1"/>
    <row r="1917" ht="14.25" customHeight="1"/>
    <row r="1918" ht="14.25" customHeight="1"/>
    <row r="1920" ht="14.25" customHeight="1"/>
    <row r="1921" ht="14.25" customHeight="1"/>
    <row r="1922" ht="14.25" customHeight="1"/>
    <row r="1924" ht="14.25" customHeight="1"/>
    <row r="1925" ht="14.25" customHeight="1"/>
    <row r="1926" ht="14.25" customHeight="1"/>
    <row r="1928" ht="14.25" customHeight="1"/>
    <row r="1929" ht="14.25" customHeight="1"/>
    <row r="1930" ht="14.25" customHeight="1"/>
    <row r="1932" ht="14.25" customHeight="1"/>
    <row r="1933" ht="14.25" customHeight="1"/>
    <row r="1934" ht="14.25" customHeight="1"/>
    <row r="1936" ht="14.25" customHeight="1"/>
    <row r="1937" ht="14.25" customHeight="1"/>
    <row r="1938" ht="14.25" customHeight="1"/>
    <row r="1940" ht="14.25" customHeight="1"/>
    <row r="1941" ht="14.25" customHeight="1"/>
    <row r="1942" ht="14.25" customHeight="1"/>
    <row r="1944" ht="14.25" customHeight="1"/>
    <row r="1945" ht="14.25" customHeight="1"/>
    <row r="1946" ht="14.25" customHeight="1"/>
    <row r="1948" ht="14.25" customHeight="1"/>
    <row r="1949" ht="14.25" customHeight="1"/>
    <row r="1950" ht="14.25" customHeight="1"/>
    <row r="1952" ht="14.25" customHeight="1"/>
    <row r="1953" ht="14.25" customHeight="1"/>
    <row r="1954" ht="14.25" customHeight="1"/>
    <row r="1956" ht="14.25" customHeight="1"/>
    <row r="1957" ht="14.25" customHeight="1"/>
    <row r="1958" ht="14.25" customHeight="1"/>
    <row r="1960" ht="14.25" customHeight="1"/>
    <row r="1961" ht="14.25" customHeight="1"/>
    <row r="1962" ht="14.25" customHeight="1"/>
    <row r="1964" ht="14.25" customHeight="1"/>
    <row r="1965" ht="14.25" customHeight="1"/>
    <row r="1966" ht="14.25" customHeight="1"/>
    <row r="1968" ht="14.25" customHeight="1"/>
    <row r="1969" ht="14.25" customHeight="1"/>
    <row r="1970" ht="14.25" customHeight="1"/>
    <row r="1972" ht="14.25" customHeight="1"/>
    <row r="1973" ht="14.25" customHeight="1"/>
    <row r="1974" ht="14.25" customHeight="1"/>
    <row r="1976" ht="14.25" customHeight="1"/>
    <row r="1977" ht="14.25" customHeight="1"/>
    <row r="1978" ht="14.25" customHeight="1"/>
    <row r="1980" ht="14.25" customHeight="1"/>
    <row r="1981" ht="14.25" customHeight="1"/>
    <row r="1982" ht="14.25" customHeight="1"/>
    <row r="1984" ht="14.25" customHeight="1"/>
    <row r="1985" ht="14.25" customHeight="1"/>
    <row r="1986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5" ht="14.25" customHeight="1"/>
    <row r="1996" ht="14.25" customHeight="1"/>
    <row r="1997" ht="14.25" customHeight="1"/>
    <row r="1999" ht="14.25" customHeight="1"/>
    <row r="2000" ht="14.25" customHeight="1"/>
    <row r="2001" ht="14.25" customHeight="1"/>
    <row r="2003" ht="14.25" customHeight="1"/>
    <row r="2004" ht="14.25" customHeight="1"/>
    <row r="2005" ht="14.25" customHeight="1"/>
    <row r="2007" ht="14.25" customHeight="1"/>
    <row r="2008" ht="14.25" customHeight="1"/>
    <row r="2009" ht="14.25" customHeight="1"/>
    <row r="2011" ht="14.25" customHeight="1"/>
    <row r="2012" ht="14.25" customHeight="1"/>
    <row r="2013" ht="14.25" customHeight="1"/>
    <row r="2015" ht="14.25" customHeight="1"/>
    <row r="2016" ht="14.25" customHeight="1"/>
    <row r="2017" ht="14.25" customHeight="1"/>
    <row r="2170" ht="14.25" customHeight="1"/>
    <row r="2171" ht="14.25" customHeight="1"/>
    <row r="2172" ht="14.25" customHeight="1"/>
    <row r="2187" ht="14.25" customHeight="1"/>
    <row r="2188" ht="14.25" customHeight="1"/>
    <row r="2189" ht="14.25" customHeight="1"/>
    <row r="2191" ht="14.25" customHeight="1"/>
    <row r="2192" ht="14.25" customHeight="1"/>
    <row r="2193" ht="14.25" customHeight="1"/>
    <row r="2195" ht="14.25" customHeight="1"/>
    <row r="2196" ht="14.25" customHeight="1"/>
    <row r="2197" ht="14.25" customHeight="1"/>
    <row r="2199" ht="14.25" customHeight="1"/>
    <row r="2200" ht="14.25" customHeight="1"/>
    <row r="2201" ht="14.25" customHeight="1"/>
    <row r="2203" ht="14.25" customHeight="1"/>
    <row r="2204" ht="14.25" customHeight="1"/>
    <row r="2205" ht="14.25" customHeight="1"/>
    <row r="2207" ht="14.25" customHeight="1"/>
    <row r="2208" ht="14.25" customHeight="1"/>
    <row r="2209" ht="14.25" customHeight="1"/>
    <row r="2211" ht="14.25" customHeight="1"/>
    <row r="2212" ht="14.25" customHeight="1"/>
    <row r="2213" ht="14.25" customHeight="1"/>
    <row r="2215" ht="14.25" customHeight="1"/>
    <row r="2216" ht="14.25" customHeight="1"/>
    <row r="2217" ht="14.25" customHeight="1"/>
    <row r="2219" ht="14.25" customHeight="1"/>
    <row r="2220" ht="14.25" customHeight="1"/>
    <row r="2221" ht="14.25" customHeight="1"/>
    <row r="2223" ht="14.25" customHeight="1"/>
    <row r="2224" ht="14.25" customHeight="1"/>
    <row r="2225" ht="14.25" customHeight="1"/>
    <row r="2227" ht="14.25" customHeight="1"/>
    <row r="2228" ht="14.25" customHeight="1"/>
    <row r="2229" ht="14.25" customHeight="1"/>
    <row r="2231" ht="14.25" customHeight="1"/>
    <row r="2232" ht="14.25" customHeight="1"/>
    <row r="2233" ht="14.25" customHeight="1"/>
    <row r="2235" ht="14.25" customHeight="1"/>
    <row r="2236" ht="14.25" customHeight="1"/>
    <row r="2237" ht="14.25" customHeight="1"/>
    <row r="2239" ht="14.25" customHeight="1"/>
    <row r="2240" ht="14.25" customHeight="1"/>
    <row r="2241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1" ht="14.25" customHeight="1"/>
    <row r="2252" ht="14.25" customHeight="1"/>
    <row r="2253" ht="14.25" customHeight="1"/>
    <row r="2255" ht="14.25" customHeight="1"/>
    <row r="2256" ht="14.25" customHeight="1"/>
    <row r="2257" ht="14.25" customHeight="1"/>
    <row r="2259" ht="14.25" customHeight="1"/>
    <row r="2260" ht="14.25" customHeight="1"/>
    <row r="2261" ht="14.25" customHeight="1"/>
    <row r="2263" ht="14.25" customHeight="1"/>
    <row r="2264" ht="14.25" customHeight="1"/>
    <row r="2265" ht="14.25" customHeight="1"/>
    <row r="2267" ht="14.25" customHeight="1"/>
    <row r="2268" ht="14.25" customHeight="1"/>
    <row r="2269" ht="14.25" customHeight="1"/>
    <row r="2271" ht="14.25" customHeight="1"/>
    <row r="2272" ht="14.25" customHeight="1"/>
    <row r="2273" ht="14.25" customHeight="1"/>
    <row r="2275" ht="14.25" customHeight="1"/>
    <row r="2276" ht="14.25" customHeight="1"/>
    <row r="2277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6" ht="14.25" customHeight="1"/>
    <row r="2287" ht="14.25" customHeight="1"/>
    <row r="2288" ht="14.25" customHeight="1"/>
    <row r="2290" ht="14.25" customHeight="1"/>
    <row r="2291" ht="14.25" customHeight="1"/>
    <row r="2292" ht="14.25" customHeight="1"/>
    <row r="2294" ht="14.25" customHeight="1"/>
    <row r="2295" ht="14.25" customHeight="1"/>
    <row r="2296" ht="14.25" customHeight="1"/>
    <row r="2298" ht="14.25" customHeight="1"/>
    <row r="2299" ht="14.25" customHeight="1"/>
    <row r="2300" ht="14.25" customHeight="1"/>
    <row r="2302" ht="14.25" customHeight="1"/>
    <row r="2303" ht="14.25" customHeight="1"/>
    <row r="2304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</sheetData>
  <sheetProtection/>
  <mergeCells count="24">
    <mergeCell ref="K46:L46"/>
    <mergeCell ref="K47:L47"/>
    <mergeCell ref="K48:L48"/>
    <mergeCell ref="I46:J46"/>
    <mergeCell ref="I47:J47"/>
    <mergeCell ref="I48:J48"/>
    <mergeCell ref="C47:D47"/>
    <mergeCell ref="C48:D48"/>
    <mergeCell ref="G45:H45"/>
    <mergeCell ref="E46:F46"/>
    <mergeCell ref="E47:F47"/>
    <mergeCell ref="E48:F48"/>
    <mergeCell ref="G47:H47"/>
    <mergeCell ref="G48:H48"/>
    <mergeCell ref="A45:B45"/>
    <mergeCell ref="A46:B46"/>
    <mergeCell ref="A47:B47"/>
    <mergeCell ref="A48:B48"/>
    <mergeCell ref="I45:J45"/>
    <mergeCell ref="K45:L45"/>
    <mergeCell ref="G46:H46"/>
    <mergeCell ref="C45:D45"/>
    <mergeCell ref="E45:F45"/>
    <mergeCell ref="C46:D46"/>
  </mergeCells>
  <printOptions horizontalCentered="1"/>
  <pageMargins left="0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51" sqref="A51"/>
    </sheetView>
  </sheetViews>
  <sheetFormatPr defaultColWidth="9.875" defaultRowHeight="14.25" customHeight="1"/>
  <cols>
    <col min="1" max="1" width="8.625" style="19" customWidth="1"/>
    <col min="2" max="4" width="7.375" style="19" customWidth="1"/>
    <col min="5" max="5" width="7.375" style="520" customWidth="1"/>
    <col min="6" max="6" width="7.375" style="511" customWidth="1"/>
    <col min="7" max="7" width="7.375" style="19" customWidth="1"/>
    <col min="8" max="8" width="8.625" style="19" customWidth="1"/>
    <col min="9" max="10" width="7.375" style="19" customWidth="1"/>
    <col min="11" max="11" width="7.375" style="523" customWidth="1"/>
    <col min="12" max="12" width="7.375" style="525" customWidth="1"/>
    <col min="13" max="13" width="7.375" style="19" customWidth="1"/>
    <col min="14" max="16384" width="9.875" style="19" customWidth="1"/>
  </cols>
  <sheetData>
    <row r="1" spans="9:13" ht="30.75" customHeight="1" thickBot="1">
      <c r="I1" s="929" t="s">
        <v>991</v>
      </c>
      <c r="J1" s="929"/>
      <c r="K1" s="929"/>
      <c r="L1" s="929"/>
      <c r="M1" s="375"/>
    </row>
    <row r="2" spans="1:13" ht="21" customHeight="1" thickTop="1">
      <c r="A2" s="405" t="s">
        <v>311</v>
      </c>
      <c r="B2" s="412" t="s">
        <v>992</v>
      </c>
      <c r="C2" s="412" t="s">
        <v>986</v>
      </c>
      <c r="D2" s="521" t="s">
        <v>987</v>
      </c>
      <c r="E2" s="412" t="s">
        <v>993</v>
      </c>
      <c r="F2" s="582" t="s">
        <v>1028</v>
      </c>
      <c r="G2" s="405" t="s">
        <v>311</v>
      </c>
      <c r="H2" s="412" t="s">
        <v>994</v>
      </c>
      <c r="I2" s="412" t="s">
        <v>995</v>
      </c>
      <c r="J2" s="521" t="s">
        <v>988</v>
      </c>
      <c r="K2" s="521" t="s">
        <v>996</v>
      </c>
      <c r="L2" s="622" t="s">
        <v>1028</v>
      </c>
      <c r="M2" s="106"/>
    </row>
    <row r="3" spans="1:12" s="516" customFormat="1" ht="17.25" customHeight="1">
      <c r="A3" s="569" t="s">
        <v>330</v>
      </c>
      <c r="B3" s="551">
        <v>14680</v>
      </c>
      <c r="C3" s="551">
        <v>13913</v>
      </c>
      <c r="D3" s="551">
        <v>13288</v>
      </c>
      <c r="E3" s="570">
        <v>12776</v>
      </c>
      <c r="F3" s="551">
        <f>SUM(F4:F8)</f>
        <v>12759</v>
      </c>
      <c r="G3" s="571" t="s">
        <v>331</v>
      </c>
      <c r="H3" s="551">
        <v>1919</v>
      </c>
      <c r="I3" s="551">
        <v>2057</v>
      </c>
      <c r="J3" s="551">
        <v>2243</v>
      </c>
      <c r="K3" s="570">
        <v>2432</v>
      </c>
      <c r="L3" s="551">
        <f>SUM(L4:L8)</f>
        <v>2570</v>
      </c>
    </row>
    <row r="4" spans="1:12" ht="15.75" customHeight="1">
      <c r="A4" s="372" t="s">
        <v>131</v>
      </c>
      <c r="B4" s="408">
        <v>2566</v>
      </c>
      <c r="C4" s="408">
        <v>2567</v>
      </c>
      <c r="D4" s="512">
        <v>2519</v>
      </c>
      <c r="E4" s="408">
        <v>2444</v>
      </c>
      <c r="F4" s="408">
        <v>2703</v>
      </c>
      <c r="G4" s="617" t="s">
        <v>180</v>
      </c>
      <c r="H4" s="414">
        <v>540</v>
      </c>
      <c r="I4" s="512">
        <v>612</v>
      </c>
      <c r="J4" s="520">
        <v>657</v>
      </c>
      <c r="K4" s="512">
        <v>692</v>
      </c>
      <c r="L4" s="512">
        <v>698</v>
      </c>
    </row>
    <row r="5" spans="1:12" ht="15.75" customHeight="1">
      <c r="A5" s="372" t="s">
        <v>133</v>
      </c>
      <c r="B5" s="408">
        <v>2674</v>
      </c>
      <c r="C5" s="408">
        <v>2552</v>
      </c>
      <c r="D5" s="512">
        <v>2567</v>
      </c>
      <c r="E5" s="408">
        <v>2504</v>
      </c>
      <c r="F5" s="408">
        <v>2444</v>
      </c>
      <c r="G5" s="617" t="s">
        <v>181</v>
      </c>
      <c r="H5" s="414">
        <v>455</v>
      </c>
      <c r="I5" s="512">
        <v>480</v>
      </c>
      <c r="J5" s="520">
        <v>553</v>
      </c>
      <c r="K5" s="512">
        <v>600</v>
      </c>
      <c r="L5" s="512">
        <v>607</v>
      </c>
    </row>
    <row r="6" spans="1:12" ht="15.75" customHeight="1">
      <c r="A6" s="372" t="s">
        <v>135</v>
      </c>
      <c r="B6" s="408">
        <v>2927</v>
      </c>
      <c r="C6" s="408">
        <v>2738</v>
      </c>
      <c r="D6" s="512">
        <v>2552</v>
      </c>
      <c r="E6" s="408">
        <v>2549</v>
      </c>
      <c r="F6" s="408">
        <v>2516</v>
      </c>
      <c r="G6" s="617" t="s">
        <v>182</v>
      </c>
      <c r="H6" s="414">
        <v>381</v>
      </c>
      <c r="I6" s="512">
        <v>381</v>
      </c>
      <c r="J6" s="520">
        <v>424</v>
      </c>
      <c r="K6" s="512">
        <v>485</v>
      </c>
      <c r="L6" s="512">
        <v>526</v>
      </c>
    </row>
    <row r="7" spans="1:12" ht="15.75" customHeight="1">
      <c r="A7" s="372" t="s">
        <v>137</v>
      </c>
      <c r="B7" s="408">
        <v>3136</v>
      </c>
      <c r="C7" s="408">
        <v>2936</v>
      </c>
      <c r="D7" s="512">
        <v>2727</v>
      </c>
      <c r="E7" s="408">
        <v>2552</v>
      </c>
      <c r="F7" s="408">
        <v>2555</v>
      </c>
      <c r="G7" s="617" t="s">
        <v>183</v>
      </c>
      <c r="H7" s="414">
        <v>314</v>
      </c>
      <c r="I7" s="512">
        <v>337</v>
      </c>
      <c r="J7" s="520">
        <v>328</v>
      </c>
      <c r="K7" s="512">
        <v>374</v>
      </c>
      <c r="L7" s="512">
        <v>413</v>
      </c>
    </row>
    <row r="8" spans="1:12" ht="15.75" customHeight="1">
      <c r="A8" s="372" t="s">
        <v>139</v>
      </c>
      <c r="B8" s="408">
        <v>3377</v>
      </c>
      <c r="C8" s="408">
        <v>3120</v>
      </c>
      <c r="D8" s="512">
        <v>2923</v>
      </c>
      <c r="E8" s="408">
        <v>2727</v>
      </c>
      <c r="F8" s="408">
        <v>2541</v>
      </c>
      <c r="G8" s="617" t="s">
        <v>184</v>
      </c>
      <c r="H8" s="414">
        <v>229</v>
      </c>
      <c r="I8" s="512">
        <v>247</v>
      </c>
      <c r="J8" s="520">
        <v>281</v>
      </c>
      <c r="K8" s="512">
        <v>281</v>
      </c>
      <c r="L8" s="512">
        <v>326</v>
      </c>
    </row>
    <row r="9" spans="1:12" ht="9" customHeight="1">
      <c r="A9" s="372"/>
      <c r="B9" s="408"/>
      <c r="C9" s="408"/>
      <c r="D9" s="408"/>
      <c r="E9" s="512"/>
      <c r="F9" s="408"/>
      <c r="G9" s="376"/>
      <c r="H9" s="414"/>
      <c r="I9" s="414"/>
      <c r="J9" s="512"/>
      <c r="K9" s="520"/>
      <c r="L9" s="512"/>
    </row>
    <row r="10" spans="1:12" s="516" customFormat="1" ht="17.25" customHeight="1">
      <c r="A10" s="569" t="s">
        <v>332</v>
      </c>
      <c r="B10" s="551">
        <v>16749</v>
      </c>
      <c r="C10" s="551">
        <v>17508</v>
      </c>
      <c r="D10" s="551">
        <v>17766</v>
      </c>
      <c r="E10" s="570">
        <v>16817</v>
      </c>
      <c r="F10" s="551">
        <f>SUM(F11:F15)</f>
        <v>15787</v>
      </c>
      <c r="G10" s="571" t="s">
        <v>333</v>
      </c>
      <c r="H10" s="551">
        <v>521</v>
      </c>
      <c r="I10" s="551">
        <v>532</v>
      </c>
      <c r="J10" s="570">
        <v>565</v>
      </c>
      <c r="K10" s="570">
        <v>624</v>
      </c>
      <c r="L10" s="551">
        <f>SUM(L11:L15)</f>
        <v>680</v>
      </c>
    </row>
    <row r="11" spans="1:12" ht="15.75" customHeight="1">
      <c r="A11" s="372" t="s">
        <v>141</v>
      </c>
      <c r="B11" s="408">
        <v>3860</v>
      </c>
      <c r="C11" s="408">
        <v>3311</v>
      </c>
      <c r="D11" s="512">
        <v>3112</v>
      </c>
      <c r="E11" s="408">
        <v>2911</v>
      </c>
      <c r="F11" s="408">
        <v>2747</v>
      </c>
      <c r="G11" s="617" t="s">
        <v>185</v>
      </c>
      <c r="H11" s="414">
        <v>172</v>
      </c>
      <c r="I11" s="512">
        <v>191</v>
      </c>
      <c r="J11" s="512">
        <v>202</v>
      </c>
      <c r="K11" s="512">
        <v>228</v>
      </c>
      <c r="L11" s="512">
        <v>237</v>
      </c>
    </row>
    <row r="12" spans="1:12" ht="15.75" customHeight="1">
      <c r="A12" s="372" t="s">
        <v>143</v>
      </c>
      <c r="B12" s="408">
        <v>3807</v>
      </c>
      <c r="C12" s="408">
        <v>3883</v>
      </c>
      <c r="D12" s="512">
        <v>3277</v>
      </c>
      <c r="E12" s="408">
        <v>3105</v>
      </c>
      <c r="F12" s="408">
        <v>2910</v>
      </c>
      <c r="G12" s="617" t="s">
        <v>186</v>
      </c>
      <c r="H12" s="414">
        <v>150</v>
      </c>
      <c r="I12" s="512">
        <v>131</v>
      </c>
      <c r="J12" s="512">
        <v>149</v>
      </c>
      <c r="K12" s="512">
        <v>172</v>
      </c>
      <c r="L12" s="512">
        <v>172</v>
      </c>
    </row>
    <row r="13" spans="1:12" ht="15.75" customHeight="1">
      <c r="A13" s="372" t="s">
        <v>145</v>
      </c>
      <c r="B13" s="408">
        <v>3806</v>
      </c>
      <c r="C13" s="408">
        <v>3786</v>
      </c>
      <c r="D13" s="512">
        <v>3850</v>
      </c>
      <c r="E13" s="408">
        <v>3253</v>
      </c>
      <c r="F13" s="408">
        <v>3109</v>
      </c>
      <c r="G13" s="617" t="s">
        <v>187</v>
      </c>
      <c r="H13" s="414">
        <v>80</v>
      </c>
      <c r="I13" s="512">
        <v>97</v>
      </c>
      <c r="J13" s="512">
        <v>98</v>
      </c>
      <c r="K13" s="512">
        <v>113</v>
      </c>
      <c r="L13" s="512">
        <v>129</v>
      </c>
    </row>
    <row r="14" spans="1:12" ht="15.75" customHeight="1">
      <c r="A14" s="372" t="s">
        <v>147</v>
      </c>
      <c r="B14" s="408">
        <v>2782</v>
      </c>
      <c r="C14" s="408">
        <v>3782</v>
      </c>
      <c r="D14" s="512">
        <v>3758</v>
      </c>
      <c r="E14" s="408">
        <v>3813</v>
      </c>
      <c r="F14" s="408">
        <v>3227</v>
      </c>
      <c r="G14" s="617" t="s">
        <v>188</v>
      </c>
      <c r="H14" s="414">
        <v>77</v>
      </c>
      <c r="I14" s="512">
        <v>64</v>
      </c>
      <c r="J14" s="512">
        <v>67</v>
      </c>
      <c r="K14" s="512">
        <v>71</v>
      </c>
      <c r="L14" s="512">
        <v>91</v>
      </c>
    </row>
    <row r="15" spans="1:12" ht="15.75" customHeight="1">
      <c r="A15" s="372" t="s">
        <v>149</v>
      </c>
      <c r="B15" s="408">
        <v>2494</v>
      </c>
      <c r="C15" s="408">
        <v>2746</v>
      </c>
      <c r="D15" s="512">
        <v>3769</v>
      </c>
      <c r="E15" s="408">
        <v>3735</v>
      </c>
      <c r="F15" s="408">
        <v>3794</v>
      </c>
      <c r="G15" s="617" t="s">
        <v>189</v>
      </c>
      <c r="H15" s="414">
        <v>42</v>
      </c>
      <c r="I15" s="512">
        <v>49</v>
      </c>
      <c r="J15" s="512">
        <v>49</v>
      </c>
      <c r="K15" s="512">
        <v>40</v>
      </c>
      <c r="L15" s="512">
        <v>51</v>
      </c>
    </row>
    <row r="16" spans="1:12" ht="9" customHeight="1">
      <c r="A16" s="372"/>
      <c r="B16" s="408"/>
      <c r="C16" s="408"/>
      <c r="D16" s="408"/>
      <c r="E16" s="512"/>
      <c r="F16" s="408"/>
      <c r="G16" s="373"/>
      <c r="H16" s="616"/>
      <c r="I16" s="616"/>
      <c r="J16" s="512"/>
      <c r="K16" s="520"/>
      <c r="L16" s="512"/>
    </row>
    <row r="17" spans="1:12" s="516" customFormat="1" ht="17.25" customHeight="1">
      <c r="A17" s="569" t="s">
        <v>334</v>
      </c>
      <c r="B17" s="551">
        <v>15029</v>
      </c>
      <c r="C17" s="551">
        <v>14539</v>
      </c>
      <c r="D17" s="551">
        <v>14081</v>
      </c>
      <c r="E17" s="570">
        <v>14686</v>
      </c>
      <c r="F17" s="551">
        <f>SUM(F18:F22)</f>
        <v>15276</v>
      </c>
      <c r="G17" s="572" t="s">
        <v>335</v>
      </c>
      <c r="H17" s="615">
        <v>111</v>
      </c>
      <c r="I17" s="570">
        <v>86</v>
      </c>
      <c r="J17" s="570">
        <v>86</v>
      </c>
      <c r="K17" s="570">
        <v>82</v>
      </c>
      <c r="L17" s="570">
        <v>70</v>
      </c>
    </row>
    <row r="18" spans="1:12" ht="15.75" customHeight="1">
      <c r="A18" s="372" t="s">
        <v>151</v>
      </c>
      <c r="B18" s="408">
        <v>2947</v>
      </c>
      <c r="C18" s="408">
        <v>2455</v>
      </c>
      <c r="D18" s="512">
        <v>2726</v>
      </c>
      <c r="E18" s="408">
        <v>3722</v>
      </c>
      <c r="F18" s="408">
        <v>3714</v>
      </c>
      <c r="G18" s="571" t="s">
        <v>336</v>
      </c>
      <c r="H18" s="615">
        <v>602</v>
      </c>
      <c r="I18" s="570">
        <v>770</v>
      </c>
      <c r="J18" s="570">
        <v>770</v>
      </c>
      <c r="K18" s="570">
        <v>770</v>
      </c>
      <c r="L18" s="570">
        <v>770</v>
      </c>
    </row>
    <row r="19" spans="1:12" ht="15.75" customHeight="1">
      <c r="A19" s="372" t="s">
        <v>153</v>
      </c>
      <c r="B19" s="408">
        <v>3132</v>
      </c>
      <c r="C19" s="408">
        <v>2927</v>
      </c>
      <c r="D19" s="512">
        <v>2435</v>
      </c>
      <c r="E19" s="408">
        <v>2695</v>
      </c>
      <c r="F19" s="408">
        <v>3699</v>
      </c>
      <c r="G19" s="571" t="s">
        <v>191</v>
      </c>
      <c r="H19" s="615">
        <v>237986</v>
      </c>
      <c r="I19" s="570">
        <v>239477</v>
      </c>
      <c r="J19" s="570">
        <v>240155</v>
      </c>
      <c r="K19" s="570">
        <v>240951</v>
      </c>
      <c r="L19" s="570">
        <v>242079</v>
      </c>
    </row>
    <row r="20" spans="1:11" ht="15.75" customHeight="1">
      <c r="A20" s="372" t="s">
        <v>155</v>
      </c>
      <c r="B20" s="408">
        <v>3062</v>
      </c>
      <c r="C20" s="408">
        <v>3085</v>
      </c>
      <c r="D20" s="512">
        <v>2889</v>
      </c>
      <c r="E20" s="408">
        <v>2406</v>
      </c>
      <c r="F20" s="408">
        <v>2668</v>
      </c>
      <c r="G20" s="373"/>
      <c r="H20" s="374"/>
      <c r="I20" s="374"/>
      <c r="J20" s="413"/>
      <c r="K20" s="524"/>
    </row>
    <row r="21" spans="1:11" ht="15.75" customHeight="1">
      <c r="A21" s="372" t="s">
        <v>157</v>
      </c>
      <c r="B21" s="408">
        <v>3053</v>
      </c>
      <c r="C21" s="408">
        <v>3045</v>
      </c>
      <c r="D21" s="512">
        <v>3028</v>
      </c>
      <c r="E21" s="408">
        <v>2860</v>
      </c>
      <c r="F21" s="408">
        <v>2373</v>
      </c>
      <c r="G21" s="373"/>
      <c r="H21" s="374"/>
      <c r="I21" s="374"/>
      <c r="J21" s="413"/>
      <c r="K21" s="524"/>
    </row>
    <row r="22" spans="1:11" ht="15.75" customHeight="1">
      <c r="A22" s="372" t="s">
        <v>159</v>
      </c>
      <c r="B22" s="408">
        <v>2835</v>
      </c>
      <c r="C22" s="408">
        <v>3027</v>
      </c>
      <c r="D22" s="512">
        <v>3003</v>
      </c>
      <c r="E22" s="408">
        <v>3003</v>
      </c>
      <c r="F22" s="408">
        <v>2822</v>
      </c>
      <c r="G22" s="373"/>
      <c r="H22" s="374"/>
      <c r="I22" s="374"/>
      <c r="J22" s="413"/>
      <c r="K22" s="524"/>
    </row>
    <row r="23" spans="1:11" ht="9" customHeight="1">
      <c r="A23" s="377"/>
      <c r="B23" s="616"/>
      <c r="C23" s="616"/>
      <c r="D23" s="616"/>
      <c r="E23" s="512"/>
      <c r="F23" s="616"/>
      <c r="G23" s="373"/>
      <c r="H23" s="374"/>
      <c r="I23" s="374"/>
      <c r="J23" s="413"/>
      <c r="K23" s="524"/>
    </row>
    <row r="24" spans="1:12" s="516" customFormat="1" ht="17.25" customHeight="1">
      <c r="A24" s="569" t="s">
        <v>572</v>
      </c>
      <c r="B24" s="551">
        <v>11521</v>
      </c>
      <c r="C24" s="551">
        <v>11927</v>
      </c>
      <c r="D24" s="551">
        <v>12508</v>
      </c>
      <c r="E24" s="570">
        <v>12859</v>
      </c>
      <c r="F24" s="551">
        <f>SUM(F25:F29)</f>
        <v>13547</v>
      </c>
      <c r="G24" s="517"/>
      <c r="H24" s="433"/>
      <c r="I24" s="433"/>
      <c r="J24" s="518"/>
      <c r="K24" s="526"/>
      <c r="L24" s="527"/>
    </row>
    <row r="25" spans="1:11" ht="15.75" customHeight="1">
      <c r="A25" s="372" t="s">
        <v>161</v>
      </c>
      <c r="B25" s="408">
        <v>2370</v>
      </c>
      <c r="C25" s="408">
        <v>2801</v>
      </c>
      <c r="D25" s="512">
        <v>2986</v>
      </c>
      <c r="E25" s="408">
        <v>2944</v>
      </c>
      <c r="F25" s="408">
        <v>2962</v>
      </c>
      <c r="G25" s="373"/>
      <c r="H25" s="374"/>
      <c r="I25" s="374"/>
      <c r="J25" s="413"/>
      <c r="K25" s="524"/>
    </row>
    <row r="26" spans="1:11" ht="15.75" customHeight="1">
      <c r="A26" s="372" t="s">
        <v>163</v>
      </c>
      <c r="B26" s="408">
        <v>2199</v>
      </c>
      <c r="C26" s="408">
        <v>2311</v>
      </c>
      <c r="D26" s="512">
        <v>2748</v>
      </c>
      <c r="E26" s="408">
        <v>2951</v>
      </c>
      <c r="F26" s="408">
        <v>2896</v>
      </c>
      <c r="G26" s="373"/>
      <c r="H26" s="374"/>
      <c r="I26" s="374"/>
      <c r="J26" s="413"/>
      <c r="K26" s="524"/>
    </row>
    <row r="27" spans="1:11" ht="15.75" customHeight="1">
      <c r="A27" s="372" t="s">
        <v>165</v>
      </c>
      <c r="B27" s="408">
        <v>2487</v>
      </c>
      <c r="C27" s="408">
        <v>2170</v>
      </c>
      <c r="D27" s="512">
        <v>2253</v>
      </c>
      <c r="E27" s="408">
        <v>2711</v>
      </c>
      <c r="F27" s="408">
        <v>2900</v>
      </c>
      <c r="G27" s="373"/>
      <c r="H27" s="374"/>
      <c r="I27" s="374"/>
      <c r="J27" s="413"/>
      <c r="K27" s="524"/>
    </row>
    <row r="28" spans="1:11" ht="15.75" customHeight="1">
      <c r="A28" s="372" t="s">
        <v>167</v>
      </c>
      <c r="B28" s="408">
        <v>2257</v>
      </c>
      <c r="C28" s="408">
        <v>2460</v>
      </c>
      <c r="D28" s="512">
        <v>2124</v>
      </c>
      <c r="E28" s="408">
        <v>2200</v>
      </c>
      <c r="F28" s="408">
        <v>2649</v>
      </c>
      <c r="G28" s="373"/>
      <c r="H28" s="374"/>
      <c r="I28" s="374"/>
      <c r="J28" s="413"/>
      <c r="K28" s="524"/>
    </row>
    <row r="29" spans="1:11" ht="15.75" customHeight="1">
      <c r="A29" s="372" t="s">
        <v>169</v>
      </c>
      <c r="B29" s="408">
        <v>2208</v>
      </c>
      <c r="C29" s="408">
        <v>2185</v>
      </c>
      <c r="D29" s="512">
        <v>2397</v>
      </c>
      <c r="E29" s="408">
        <v>2053</v>
      </c>
      <c r="F29" s="408">
        <v>2140</v>
      </c>
      <c r="G29" s="373"/>
      <c r="H29" s="374"/>
      <c r="I29" s="374"/>
      <c r="J29" s="413"/>
      <c r="K29" s="524"/>
    </row>
    <row r="30" spans="1:11" ht="9" customHeight="1">
      <c r="A30" s="377"/>
      <c r="B30" s="616"/>
      <c r="C30" s="616"/>
      <c r="D30" s="616"/>
      <c r="E30" s="512"/>
      <c r="F30" s="616"/>
      <c r="G30" s="373"/>
      <c r="H30" s="374"/>
      <c r="I30" s="374"/>
      <c r="J30" s="413"/>
      <c r="K30" s="524"/>
    </row>
    <row r="31" spans="1:12" s="516" customFormat="1" ht="17.25" customHeight="1">
      <c r="A31" s="573" t="s">
        <v>573</v>
      </c>
      <c r="B31" s="551">
        <v>7865</v>
      </c>
      <c r="C31" s="551">
        <v>8527</v>
      </c>
      <c r="D31" s="551">
        <v>8888</v>
      </c>
      <c r="E31" s="570">
        <v>9578</v>
      </c>
      <c r="F31" s="551">
        <f>SUM(F32:F36)</f>
        <v>9794</v>
      </c>
      <c r="G31" s="517"/>
      <c r="H31" s="433"/>
      <c r="I31" s="433"/>
      <c r="J31" s="518"/>
      <c r="K31" s="526"/>
      <c r="L31" s="527"/>
    </row>
    <row r="32" spans="1:11" ht="15.75" customHeight="1">
      <c r="A32" s="378" t="s">
        <v>170</v>
      </c>
      <c r="B32" s="414">
        <v>1868</v>
      </c>
      <c r="C32" s="414">
        <v>2133</v>
      </c>
      <c r="D32" s="512">
        <v>2124</v>
      </c>
      <c r="E32" s="414">
        <v>2348</v>
      </c>
      <c r="F32" s="414">
        <v>2007</v>
      </c>
      <c r="G32" s="373"/>
      <c r="H32" s="374"/>
      <c r="I32" s="374"/>
      <c r="J32" s="413"/>
      <c r="K32" s="524"/>
    </row>
    <row r="33" spans="1:11" ht="15.75" customHeight="1">
      <c r="A33" s="378" t="s">
        <v>171</v>
      </c>
      <c r="B33" s="414">
        <v>1671</v>
      </c>
      <c r="C33" s="414">
        <v>1786</v>
      </c>
      <c r="D33" s="512">
        <v>2041</v>
      </c>
      <c r="E33" s="414">
        <v>2075</v>
      </c>
      <c r="F33" s="414">
        <v>2275</v>
      </c>
      <c r="G33" s="373"/>
      <c r="H33" s="374"/>
      <c r="I33" s="374"/>
      <c r="J33" s="413"/>
      <c r="K33" s="524"/>
    </row>
    <row r="34" spans="1:11" ht="15.75" customHeight="1">
      <c r="A34" s="378" t="s">
        <v>172</v>
      </c>
      <c r="B34" s="414">
        <v>1525</v>
      </c>
      <c r="C34" s="414">
        <v>1651</v>
      </c>
      <c r="D34" s="512">
        <v>1723</v>
      </c>
      <c r="E34" s="414">
        <v>1973</v>
      </c>
      <c r="F34" s="414">
        <v>2003</v>
      </c>
      <c r="G34" s="373"/>
      <c r="H34" s="374"/>
      <c r="I34" s="374"/>
      <c r="J34" s="413"/>
      <c r="K34" s="524"/>
    </row>
    <row r="35" spans="1:11" ht="15.75" customHeight="1">
      <c r="A35" s="378" t="s">
        <v>173</v>
      </c>
      <c r="B35" s="414">
        <v>1542</v>
      </c>
      <c r="C35" s="414">
        <v>1474</v>
      </c>
      <c r="D35" s="512">
        <v>1587</v>
      </c>
      <c r="E35" s="414">
        <v>1666</v>
      </c>
      <c r="F35" s="414">
        <v>1914</v>
      </c>
      <c r="G35" s="373"/>
      <c r="H35" s="374"/>
      <c r="I35" s="374"/>
      <c r="J35" s="413"/>
      <c r="K35" s="524"/>
    </row>
    <row r="36" spans="1:11" ht="15.75" customHeight="1">
      <c r="A36" s="378" t="s">
        <v>174</v>
      </c>
      <c r="B36" s="414">
        <v>1259</v>
      </c>
      <c r="C36" s="414">
        <v>1483</v>
      </c>
      <c r="D36" s="512">
        <v>1413</v>
      </c>
      <c r="E36" s="414">
        <v>1516</v>
      </c>
      <c r="F36" s="414">
        <v>1595</v>
      </c>
      <c r="G36" s="373"/>
      <c r="H36" s="374"/>
      <c r="I36" s="374"/>
      <c r="J36" s="413"/>
      <c r="K36" s="524"/>
    </row>
    <row r="37" spans="1:11" ht="9" customHeight="1">
      <c r="A37" s="378"/>
      <c r="B37" s="414"/>
      <c r="C37" s="414"/>
      <c r="D37" s="414"/>
      <c r="E37" s="512"/>
      <c r="F37" s="414"/>
      <c r="G37" s="373"/>
      <c r="H37" s="374"/>
      <c r="I37" s="374"/>
      <c r="J37" s="413"/>
      <c r="K37" s="524"/>
    </row>
    <row r="38" spans="1:12" s="516" customFormat="1" ht="17.25" customHeight="1">
      <c r="A38" s="573" t="s">
        <v>574</v>
      </c>
      <c r="B38" s="551">
        <v>4618</v>
      </c>
      <c r="C38" s="551">
        <v>4801</v>
      </c>
      <c r="D38" s="551">
        <v>5189</v>
      </c>
      <c r="E38" s="570">
        <v>5422</v>
      </c>
      <c r="F38" s="551">
        <f>SUM(F39:F43)</f>
        <v>5736</v>
      </c>
      <c r="G38" s="517"/>
      <c r="H38" s="433"/>
      <c r="I38" s="433"/>
      <c r="J38" s="518"/>
      <c r="K38" s="526"/>
      <c r="L38" s="527"/>
    </row>
    <row r="39" spans="1:11" ht="15.75" customHeight="1">
      <c r="A39" s="378" t="s">
        <v>175</v>
      </c>
      <c r="B39" s="414">
        <v>1139</v>
      </c>
      <c r="C39" s="414">
        <v>1216</v>
      </c>
      <c r="D39" s="512">
        <v>1408</v>
      </c>
      <c r="E39" s="414">
        <v>1343</v>
      </c>
      <c r="F39" s="414">
        <v>1435</v>
      </c>
      <c r="G39" s="373"/>
      <c r="H39" s="374"/>
      <c r="I39" s="374"/>
      <c r="J39" s="413"/>
      <c r="K39" s="524"/>
    </row>
    <row r="40" spans="1:11" ht="15.75" customHeight="1">
      <c r="A40" s="378" t="s">
        <v>176</v>
      </c>
      <c r="B40" s="414">
        <v>1033</v>
      </c>
      <c r="C40" s="414">
        <v>1087</v>
      </c>
      <c r="D40" s="512">
        <v>1139</v>
      </c>
      <c r="E40" s="414">
        <v>1322</v>
      </c>
      <c r="F40" s="414">
        <v>1265</v>
      </c>
      <c r="G40" s="373"/>
      <c r="H40" s="374"/>
      <c r="I40" s="374"/>
      <c r="J40" s="413"/>
      <c r="K40" s="524"/>
    </row>
    <row r="41" spans="1:11" ht="15.75" customHeight="1">
      <c r="A41" s="378" t="s">
        <v>177</v>
      </c>
      <c r="B41" s="414">
        <v>909</v>
      </c>
      <c r="C41" s="414">
        <v>945</v>
      </c>
      <c r="D41" s="512">
        <v>1007</v>
      </c>
      <c r="E41" s="414">
        <v>1051</v>
      </c>
      <c r="F41" s="414">
        <v>1230</v>
      </c>
      <c r="G41" s="373"/>
      <c r="H41" s="374"/>
      <c r="I41" s="374"/>
      <c r="J41" s="413"/>
      <c r="K41" s="524"/>
    </row>
    <row r="42" spans="1:11" ht="15.75" customHeight="1">
      <c r="A42" s="378" t="s">
        <v>178</v>
      </c>
      <c r="B42" s="414">
        <v>824</v>
      </c>
      <c r="C42" s="414">
        <v>823</v>
      </c>
      <c r="D42" s="616">
        <v>870</v>
      </c>
      <c r="E42" s="414">
        <v>920</v>
      </c>
      <c r="F42" s="414">
        <v>970</v>
      </c>
      <c r="G42" s="373"/>
      <c r="H42" s="374"/>
      <c r="I42" s="374"/>
      <c r="J42" s="413"/>
      <c r="K42" s="524"/>
    </row>
    <row r="43" spans="1:12" ht="15.75" customHeight="1" thickBot="1">
      <c r="A43" s="379" t="s">
        <v>179</v>
      </c>
      <c r="B43" s="415">
        <v>713</v>
      </c>
      <c r="C43" s="415">
        <v>730</v>
      </c>
      <c r="D43" s="514">
        <v>765</v>
      </c>
      <c r="E43" s="415">
        <v>786</v>
      </c>
      <c r="F43" s="415">
        <v>836</v>
      </c>
      <c r="G43" s="380"/>
      <c r="H43" s="381"/>
      <c r="I43" s="381"/>
      <c r="J43" s="381"/>
      <c r="K43" s="528"/>
      <c r="L43" s="529"/>
    </row>
    <row r="44" ht="19.5" customHeight="1" thickTop="1">
      <c r="A44" s="273" t="s">
        <v>596</v>
      </c>
    </row>
    <row r="45" spans="1:12" ht="18" customHeight="1">
      <c r="A45" s="909" t="s">
        <v>311</v>
      </c>
      <c r="B45" s="910"/>
      <c r="C45" s="913" t="s">
        <v>980</v>
      </c>
      <c r="D45" s="914"/>
      <c r="E45" s="913" t="s">
        <v>981</v>
      </c>
      <c r="F45" s="914"/>
      <c r="G45" s="913" t="s">
        <v>982</v>
      </c>
      <c r="H45" s="914"/>
      <c r="I45" s="913" t="s">
        <v>983</v>
      </c>
      <c r="J45" s="914"/>
      <c r="K45" s="913" t="s">
        <v>1029</v>
      </c>
      <c r="L45" s="914"/>
    </row>
    <row r="46" spans="1:12" ht="18" customHeight="1">
      <c r="A46" s="911" t="s">
        <v>306</v>
      </c>
      <c r="B46" s="912"/>
      <c r="C46" s="923">
        <v>13.872459811950257</v>
      </c>
      <c r="D46" s="924"/>
      <c r="E46" s="923">
        <v>13.6</v>
      </c>
      <c r="F46" s="924"/>
      <c r="G46" s="925">
        <v>13.5</v>
      </c>
      <c r="H46" s="926"/>
      <c r="I46" s="927">
        <v>13.3</v>
      </c>
      <c r="J46" s="928"/>
      <c r="K46" s="925">
        <v>13.2</v>
      </c>
      <c r="L46" s="926"/>
    </row>
    <row r="47" spans="1:12" ht="18" customHeight="1">
      <c r="A47" s="911" t="s">
        <v>307</v>
      </c>
      <c r="B47" s="912"/>
      <c r="C47" s="923">
        <v>61.6</v>
      </c>
      <c r="D47" s="924"/>
      <c r="E47" s="923">
        <v>61.3</v>
      </c>
      <c r="F47" s="924"/>
      <c r="G47" s="923">
        <v>60.9</v>
      </c>
      <c r="H47" s="924"/>
      <c r="I47" s="930">
        <v>60.6</v>
      </c>
      <c r="J47" s="931"/>
      <c r="K47" s="923">
        <v>60.5</v>
      </c>
      <c r="L47" s="924"/>
    </row>
    <row r="48" spans="1:12" ht="18" customHeight="1">
      <c r="A48" s="911" t="s">
        <v>308</v>
      </c>
      <c r="B48" s="912"/>
      <c r="C48" s="923">
        <v>24.573265257978633</v>
      </c>
      <c r="D48" s="924"/>
      <c r="E48" s="923">
        <v>25.1</v>
      </c>
      <c r="F48" s="924"/>
      <c r="G48" s="923">
        <v>25.6</v>
      </c>
      <c r="H48" s="924"/>
      <c r="I48" s="927">
        <v>26</v>
      </c>
      <c r="J48" s="928"/>
      <c r="K48" s="927">
        <v>26.3</v>
      </c>
      <c r="L48" s="928"/>
    </row>
    <row r="49" spans="1:14" s="57" customFormat="1" ht="18" customHeight="1">
      <c r="A49" s="64" t="s">
        <v>889</v>
      </c>
      <c r="C49" s="148"/>
      <c r="E49" s="522"/>
      <c r="F49" s="519"/>
      <c r="I49" s="148"/>
      <c r="J49" s="148"/>
      <c r="K49" s="530"/>
      <c r="L49" s="531"/>
      <c r="N49" s="148"/>
    </row>
    <row r="50" spans="1:14" s="57" customFormat="1" ht="18" customHeight="1">
      <c r="A50" s="323" t="s">
        <v>890</v>
      </c>
      <c r="C50" s="148"/>
      <c r="E50" s="522"/>
      <c r="F50" s="519"/>
      <c r="I50" s="148"/>
      <c r="J50" s="148"/>
      <c r="K50" s="530"/>
      <c r="L50" s="531"/>
      <c r="N50" s="148"/>
    </row>
  </sheetData>
  <sheetProtection/>
  <mergeCells count="25">
    <mergeCell ref="K47:L47"/>
    <mergeCell ref="E45:F45"/>
    <mergeCell ref="K45:L45"/>
    <mergeCell ref="K46:L46"/>
    <mergeCell ref="C45:D45"/>
    <mergeCell ref="G45:H45"/>
    <mergeCell ref="C46:D46"/>
    <mergeCell ref="C47:D47"/>
    <mergeCell ref="I48:J48"/>
    <mergeCell ref="I1:L1"/>
    <mergeCell ref="I45:J45"/>
    <mergeCell ref="I46:J46"/>
    <mergeCell ref="K48:L48"/>
    <mergeCell ref="A48:B48"/>
    <mergeCell ref="A45:B45"/>
    <mergeCell ref="A46:B46"/>
    <mergeCell ref="A47:B47"/>
    <mergeCell ref="I47:J47"/>
    <mergeCell ref="C48:D48"/>
    <mergeCell ref="E46:F46"/>
    <mergeCell ref="E47:F47"/>
    <mergeCell ref="E48:F48"/>
    <mergeCell ref="G46:H46"/>
    <mergeCell ref="G47:H47"/>
    <mergeCell ref="G48:H48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workbookViewId="0" topLeftCell="A1">
      <selection activeCell="A52" sqref="A52"/>
    </sheetView>
  </sheetViews>
  <sheetFormatPr defaultColWidth="9.875" defaultRowHeight="14.25" customHeight="1"/>
  <cols>
    <col min="1" max="1" width="10.75390625" style="19" customWidth="1"/>
    <col min="2" max="2" width="11.25390625" style="19" customWidth="1"/>
    <col min="3" max="4" width="11.25390625" style="105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>
      <c r="A1" s="104" t="s">
        <v>638</v>
      </c>
    </row>
    <row r="2" spans="1:8" ht="15" customHeight="1" thickBot="1">
      <c r="A2" s="104"/>
      <c r="G2" s="939"/>
      <c r="H2" s="939"/>
    </row>
    <row r="3" spans="1:8" ht="21" customHeight="1" thickTop="1">
      <c r="A3" s="943" t="s">
        <v>190</v>
      </c>
      <c r="B3" s="940" t="s">
        <v>191</v>
      </c>
      <c r="C3" s="941"/>
      <c r="D3" s="942"/>
      <c r="E3" s="945" t="s">
        <v>190</v>
      </c>
      <c r="F3" s="940" t="s">
        <v>191</v>
      </c>
      <c r="G3" s="941"/>
      <c r="H3" s="942"/>
    </row>
    <row r="4" spans="1:8" ht="21" customHeight="1">
      <c r="A4" s="944"/>
      <c r="B4" s="390" t="s">
        <v>312</v>
      </c>
      <c r="C4" s="11" t="s">
        <v>88</v>
      </c>
      <c r="D4" s="12" t="s">
        <v>89</v>
      </c>
      <c r="E4" s="946"/>
      <c r="F4" s="390" t="s">
        <v>312</v>
      </c>
      <c r="G4" s="11" t="s">
        <v>88</v>
      </c>
      <c r="H4" s="12" t="s">
        <v>89</v>
      </c>
    </row>
    <row r="5" spans="1:8" ht="17.25" customHeight="1">
      <c r="A5" s="479" t="s">
        <v>313</v>
      </c>
      <c r="B5" s="480">
        <f>SUM(B6:B10)</f>
        <v>9379</v>
      </c>
      <c r="C5" s="481">
        <f>SUM(C6:C10)</f>
        <v>4792</v>
      </c>
      <c r="D5" s="482">
        <f>SUM(D6:D10)</f>
        <v>4587</v>
      </c>
      <c r="E5" s="483" t="s">
        <v>314</v>
      </c>
      <c r="F5" s="480">
        <f>SUM(F6:F10)</f>
        <v>11643</v>
      </c>
      <c r="G5" s="481">
        <f>SUM(G6:G10)</f>
        <v>5867</v>
      </c>
      <c r="H5" s="481">
        <f>SUM(H6:H10)</f>
        <v>5776</v>
      </c>
    </row>
    <row r="6" spans="1:8" ht="15.75" customHeight="1">
      <c r="A6" s="370" t="s">
        <v>929</v>
      </c>
      <c r="B6" s="754">
        <f>SUM(C6:D6)</f>
        <v>1617</v>
      </c>
      <c r="C6" s="755">
        <v>866</v>
      </c>
      <c r="D6" s="756">
        <v>751</v>
      </c>
      <c r="E6" s="419" t="s">
        <v>819</v>
      </c>
      <c r="F6" s="754">
        <f>SUM(G6:H6)</f>
        <v>2023</v>
      </c>
      <c r="G6" s="755">
        <v>994</v>
      </c>
      <c r="H6" s="755">
        <v>1029</v>
      </c>
    </row>
    <row r="7" spans="1:8" ht="15.75" customHeight="1">
      <c r="A7" s="370" t="s">
        <v>92</v>
      </c>
      <c r="B7" s="754">
        <f>SUM(C7:D7)</f>
        <v>1858</v>
      </c>
      <c r="C7" s="755">
        <v>954</v>
      </c>
      <c r="D7" s="756">
        <v>904</v>
      </c>
      <c r="E7" s="419" t="s">
        <v>820</v>
      </c>
      <c r="F7" s="754">
        <f>SUM(G7:H7)</f>
        <v>2261</v>
      </c>
      <c r="G7" s="755">
        <v>1130</v>
      </c>
      <c r="H7" s="755">
        <v>1131</v>
      </c>
    </row>
    <row r="8" spans="1:8" ht="15.75" customHeight="1">
      <c r="A8" s="370" t="s">
        <v>94</v>
      </c>
      <c r="B8" s="754">
        <f>SUM(C8:D8)</f>
        <v>1903</v>
      </c>
      <c r="C8" s="755">
        <v>962</v>
      </c>
      <c r="D8" s="756">
        <v>941</v>
      </c>
      <c r="E8" s="419" t="s">
        <v>821</v>
      </c>
      <c r="F8" s="754">
        <f>SUM(G8:H8)</f>
        <v>2310</v>
      </c>
      <c r="G8" s="755">
        <v>1177</v>
      </c>
      <c r="H8" s="755">
        <v>1133</v>
      </c>
    </row>
    <row r="9" spans="1:8" ht="15.75" customHeight="1">
      <c r="A9" s="370" t="s">
        <v>96</v>
      </c>
      <c r="B9" s="754">
        <f>SUM(C9:D9)</f>
        <v>2028</v>
      </c>
      <c r="C9" s="755">
        <v>1031</v>
      </c>
      <c r="D9" s="756">
        <v>997</v>
      </c>
      <c r="E9" s="419" t="s">
        <v>822</v>
      </c>
      <c r="F9" s="754">
        <f>SUM(G9:H9)</f>
        <v>2491</v>
      </c>
      <c r="G9" s="755">
        <v>1307</v>
      </c>
      <c r="H9" s="755">
        <v>1184</v>
      </c>
    </row>
    <row r="10" spans="1:8" ht="15.75" customHeight="1">
      <c r="A10" s="370" t="s">
        <v>98</v>
      </c>
      <c r="B10" s="754">
        <f>SUM(C10:D10)</f>
        <v>1973</v>
      </c>
      <c r="C10" s="755">
        <v>979</v>
      </c>
      <c r="D10" s="756">
        <v>994</v>
      </c>
      <c r="E10" s="419" t="s">
        <v>823</v>
      </c>
      <c r="F10" s="754">
        <f>SUM(G10:H10)</f>
        <v>2558</v>
      </c>
      <c r="G10" s="755">
        <v>1259</v>
      </c>
      <c r="H10" s="755">
        <v>1299</v>
      </c>
    </row>
    <row r="11" spans="1:8" ht="9" customHeight="1">
      <c r="A11" s="370"/>
      <c r="B11" s="423"/>
      <c r="C11" s="392"/>
      <c r="D11" s="424"/>
      <c r="E11" s="420"/>
      <c r="F11" s="423"/>
      <c r="G11" s="392"/>
      <c r="H11" s="392"/>
    </row>
    <row r="12" spans="1:8" ht="17.25" customHeight="1">
      <c r="A12" s="479" t="s">
        <v>315</v>
      </c>
      <c r="B12" s="484">
        <f>SUM(B13:B17)</f>
        <v>10828</v>
      </c>
      <c r="C12" s="485">
        <f>SUM(C13:C17)</f>
        <v>5599</v>
      </c>
      <c r="D12" s="486">
        <f>SUM(D13:D17)</f>
        <v>5229</v>
      </c>
      <c r="E12" s="487" t="s">
        <v>316</v>
      </c>
      <c r="F12" s="484">
        <f>SUM(F13:F17)</f>
        <v>14837</v>
      </c>
      <c r="G12" s="485">
        <f>SUM(G13:G17)</f>
        <v>7247</v>
      </c>
      <c r="H12" s="485">
        <f>SUM(H13:H17)</f>
        <v>7590</v>
      </c>
    </row>
    <row r="13" spans="1:8" ht="15.75" customHeight="1">
      <c r="A13" s="370" t="s">
        <v>100</v>
      </c>
      <c r="B13" s="754">
        <f>SUM(C13:D13)</f>
        <v>2027</v>
      </c>
      <c r="C13" s="755">
        <v>1043</v>
      </c>
      <c r="D13" s="756">
        <v>984</v>
      </c>
      <c r="E13" s="419" t="s">
        <v>824</v>
      </c>
      <c r="F13" s="754">
        <f>SUM(G13:H13)</f>
        <v>2786</v>
      </c>
      <c r="G13" s="755">
        <v>1313</v>
      </c>
      <c r="H13" s="755">
        <v>1473</v>
      </c>
    </row>
    <row r="14" spans="1:8" ht="15.75" customHeight="1">
      <c r="A14" s="370" t="s">
        <v>102</v>
      </c>
      <c r="B14" s="754">
        <f>SUM(C14:D14)</f>
        <v>2195</v>
      </c>
      <c r="C14" s="755">
        <v>1165</v>
      </c>
      <c r="D14" s="756">
        <v>1030</v>
      </c>
      <c r="E14" s="419" t="s">
        <v>825</v>
      </c>
      <c r="F14" s="754">
        <f>SUM(G14:H14)</f>
        <v>2883</v>
      </c>
      <c r="G14" s="755">
        <v>1453</v>
      </c>
      <c r="H14" s="755">
        <v>1430</v>
      </c>
    </row>
    <row r="15" spans="1:8" ht="15.75" customHeight="1">
      <c r="A15" s="370" t="s">
        <v>104</v>
      </c>
      <c r="B15" s="754">
        <f>SUM(C15:D15)</f>
        <v>2117</v>
      </c>
      <c r="C15" s="755">
        <v>1081</v>
      </c>
      <c r="D15" s="756">
        <v>1036</v>
      </c>
      <c r="E15" s="419" t="s">
        <v>826</v>
      </c>
      <c r="F15" s="754">
        <f>SUM(G15:H15)</f>
        <v>2943</v>
      </c>
      <c r="G15" s="755">
        <v>1404</v>
      </c>
      <c r="H15" s="755">
        <v>1539</v>
      </c>
    </row>
    <row r="16" spans="1:8" ht="15.75" customHeight="1">
      <c r="A16" s="370" t="s">
        <v>106</v>
      </c>
      <c r="B16" s="754">
        <f>SUM(C16:D16)</f>
        <v>2281</v>
      </c>
      <c r="C16" s="755">
        <v>1182</v>
      </c>
      <c r="D16" s="756">
        <v>1099</v>
      </c>
      <c r="E16" s="419" t="s">
        <v>827</v>
      </c>
      <c r="F16" s="754">
        <f>SUM(G16:H16)</f>
        <v>3012</v>
      </c>
      <c r="G16" s="755">
        <v>1516</v>
      </c>
      <c r="H16" s="755">
        <v>1496</v>
      </c>
    </row>
    <row r="17" spans="1:8" ht="15.75" customHeight="1">
      <c r="A17" s="370" t="s">
        <v>108</v>
      </c>
      <c r="B17" s="754">
        <f>SUM(C17:D17)</f>
        <v>2208</v>
      </c>
      <c r="C17" s="755">
        <v>1128</v>
      </c>
      <c r="D17" s="756">
        <v>1080</v>
      </c>
      <c r="E17" s="419" t="s">
        <v>828</v>
      </c>
      <c r="F17" s="754">
        <f>SUM(G17:H17)</f>
        <v>3213</v>
      </c>
      <c r="G17" s="755">
        <v>1561</v>
      </c>
      <c r="H17" s="755">
        <v>1652</v>
      </c>
    </row>
    <row r="18" spans="1:8" ht="9" customHeight="1">
      <c r="A18" s="370"/>
      <c r="B18" s="423"/>
      <c r="C18" s="392"/>
      <c r="D18" s="424"/>
      <c r="E18" s="421"/>
      <c r="F18" s="420"/>
      <c r="G18" s="370"/>
      <c r="H18" s="370"/>
    </row>
    <row r="19" spans="1:8" ht="17.25" customHeight="1">
      <c r="A19" s="479" t="s">
        <v>317</v>
      </c>
      <c r="B19" s="484">
        <f>SUM(B20:B24)</f>
        <v>11238</v>
      </c>
      <c r="C19" s="485">
        <f>SUM(C20:C24)</f>
        <v>5670</v>
      </c>
      <c r="D19" s="486">
        <f>SUM(D20:D24)</f>
        <v>5568</v>
      </c>
      <c r="E19" s="487" t="s">
        <v>318</v>
      </c>
      <c r="F19" s="484">
        <f>SUM(F20:F24)</f>
        <v>18086</v>
      </c>
      <c r="G19" s="485">
        <f>SUM(G20:G24)</f>
        <v>9034</v>
      </c>
      <c r="H19" s="485">
        <f>SUM(H20:H24)</f>
        <v>9052</v>
      </c>
    </row>
    <row r="20" spans="1:8" ht="15.75" customHeight="1">
      <c r="A20" s="416" t="s">
        <v>799</v>
      </c>
      <c r="B20" s="754">
        <f>SUM(C20:D20)</f>
        <v>2166</v>
      </c>
      <c r="C20" s="755">
        <v>1078</v>
      </c>
      <c r="D20" s="756">
        <v>1088</v>
      </c>
      <c r="E20" s="419" t="s">
        <v>829</v>
      </c>
      <c r="F20" s="754">
        <f>SUM(G20:H20)</f>
        <v>3428</v>
      </c>
      <c r="G20" s="755">
        <v>1750</v>
      </c>
      <c r="H20" s="755">
        <v>1678</v>
      </c>
    </row>
    <row r="21" spans="1:8" ht="15.75" customHeight="1">
      <c r="A21" s="416" t="s">
        <v>800</v>
      </c>
      <c r="B21" s="754">
        <f>SUM(C21:D21)</f>
        <v>2270</v>
      </c>
      <c r="C21" s="755">
        <v>1173</v>
      </c>
      <c r="D21" s="756">
        <v>1097</v>
      </c>
      <c r="E21" s="419" t="s">
        <v>830</v>
      </c>
      <c r="F21" s="754">
        <f>SUM(G21:H21)</f>
        <v>3493</v>
      </c>
      <c r="G21" s="755">
        <v>1711</v>
      </c>
      <c r="H21" s="755">
        <v>1782</v>
      </c>
    </row>
    <row r="22" spans="1:8" ht="15.75" customHeight="1">
      <c r="A22" s="416" t="s">
        <v>801</v>
      </c>
      <c r="B22" s="754">
        <f>SUM(C22:D22)</f>
        <v>2337</v>
      </c>
      <c r="C22" s="755">
        <v>1171</v>
      </c>
      <c r="D22" s="756">
        <v>1166</v>
      </c>
      <c r="E22" s="419" t="s">
        <v>831</v>
      </c>
      <c r="F22" s="754">
        <f>SUM(G22:H22)</f>
        <v>3470</v>
      </c>
      <c r="G22" s="755">
        <v>1743</v>
      </c>
      <c r="H22" s="755">
        <v>1727</v>
      </c>
    </row>
    <row r="23" spans="1:8" ht="15.75" customHeight="1">
      <c r="A23" s="416" t="s">
        <v>802</v>
      </c>
      <c r="B23" s="754">
        <f>SUM(C23:D23)</f>
        <v>2190</v>
      </c>
      <c r="C23" s="755">
        <v>1134</v>
      </c>
      <c r="D23" s="756">
        <v>1056</v>
      </c>
      <c r="E23" s="419" t="s">
        <v>832</v>
      </c>
      <c r="F23" s="754">
        <f>SUM(G23:H23)</f>
        <v>3773</v>
      </c>
      <c r="G23" s="755">
        <v>1893</v>
      </c>
      <c r="H23" s="755">
        <v>1880</v>
      </c>
    </row>
    <row r="24" spans="1:8" ht="15.75" customHeight="1">
      <c r="A24" s="416" t="s">
        <v>803</v>
      </c>
      <c r="B24" s="754">
        <f>SUM(C24:D24)</f>
        <v>2275</v>
      </c>
      <c r="C24" s="755">
        <v>1114</v>
      </c>
      <c r="D24" s="756">
        <v>1161</v>
      </c>
      <c r="E24" s="419" t="s">
        <v>833</v>
      </c>
      <c r="F24" s="754">
        <f>SUM(G24:H24)</f>
        <v>3922</v>
      </c>
      <c r="G24" s="755">
        <v>1937</v>
      </c>
      <c r="H24" s="755">
        <v>1985</v>
      </c>
    </row>
    <row r="25" spans="1:8" ht="9" customHeight="1">
      <c r="A25" s="370"/>
      <c r="B25" s="418"/>
      <c r="C25" s="392"/>
      <c r="D25" s="424"/>
      <c r="E25" s="420"/>
      <c r="F25" s="423"/>
      <c r="G25" s="392"/>
      <c r="H25" s="392"/>
    </row>
    <row r="26" spans="1:8" ht="17.25" customHeight="1">
      <c r="A26" s="479" t="s">
        <v>558</v>
      </c>
      <c r="B26" s="484">
        <f>SUM(B27:B31)</f>
        <v>11677</v>
      </c>
      <c r="C26" s="485">
        <f>SUM(C27:C31)</f>
        <v>5840</v>
      </c>
      <c r="D26" s="486">
        <f>SUM(D27:D31)</f>
        <v>5837</v>
      </c>
      <c r="E26" s="487" t="s">
        <v>559</v>
      </c>
      <c r="F26" s="484">
        <f>SUM(F27:F31)</f>
        <v>21243</v>
      </c>
      <c r="G26" s="485">
        <f>SUM(G27:G31)</f>
        <v>10648</v>
      </c>
      <c r="H26" s="485">
        <f>SUM(H27:H31)</f>
        <v>10595</v>
      </c>
    </row>
    <row r="27" spans="1:8" ht="15.75" customHeight="1">
      <c r="A27" s="416" t="s">
        <v>804</v>
      </c>
      <c r="B27" s="754">
        <f>SUM(C27:D27)</f>
        <v>2223</v>
      </c>
      <c r="C27" s="755">
        <v>1097</v>
      </c>
      <c r="D27" s="756">
        <v>1126</v>
      </c>
      <c r="E27" s="419" t="s">
        <v>834</v>
      </c>
      <c r="F27" s="754">
        <f>SUM(G27:H27)</f>
        <v>4265</v>
      </c>
      <c r="G27" s="755">
        <v>2133</v>
      </c>
      <c r="H27" s="755">
        <v>2132</v>
      </c>
    </row>
    <row r="28" spans="1:8" ht="15.75" customHeight="1">
      <c r="A28" s="416" t="s">
        <v>805</v>
      </c>
      <c r="B28" s="754">
        <f>SUM(C28:D28)</f>
        <v>2362</v>
      </c>
      <c r="C28" s="755">
        <v>1209</v>
      </c>
      <c r="D28" s="756">
        <v>1153</v>
      </c>
      <c r="E28" s="419" t="s">
        <v>835</v>
      </c>
      <c r="F28" s="754">
        <f>SUM(G28:H28)</f>
        <v>4304</v>
      </c>
      <c r="G28" s="755">
        <v>2123</v>
      </c>
      <c r="H28" s="755">
        <v>2181</v>
      </c>
    </row>
    <row r="29" spans="1:8" ht="15.75" customHeight="1">
      <c r="A29" s="416" t="s">
        <v>806</v>
      </c>
      <c r="B29" s="754">
        <f>SUM(C29:D29)</f>
        <v>2293</v>
      </c>
      <c r="C29" s="755">
        <v>1165</v>
      </c>
      <c r="D29" s="756">
        <v>1128</v>
      </c>
      <c r="E29" s="419" t="s">
        <v>836</v>
      </c>
      <c r="F29" s="754">
        <f>SUM(G29:H29)</f>
        <v>4274</v>
      </c>
      <c r="G29" s="755">
        <v>2113</v>
      </c>
      <c r="H29" s="755">
        <v>2161</v>
      </c>
    </row>
    <row r="30" spans="1:8" ht="15.75" customHeight="1">
      <c r="A30" s="416" t="s">
        <v>807</v>
      </c>
      <c r="B30" s="754">
        <f>SUM(C30:D30)</f>
        <v>2323</v>
      </c>
      <c r="C30" s="755">
        <v>1137</v>
      </c>
      <c r="D30" s="756">
        <v>1186</v>
      </c>
      <c r="E30" s="419" t="s">
        <v>837</v>
      </c>
      <c r="F30" s="754">
        <f>SUM(G30:H30)</f>
        <v>4264</v>
      </c>
      <c r="G30" s="755">
        <v>2176</v>
      </c>
      <c r="H30" s="755">
        <v>2088</v>
      </c>
    </row>
    <row r="31" spans="1:8" ht="15.75" customHeight="1">
      <c r="A31" s="416" t="s">
        <v>808</v>
      </c>
      <c r="B31" s="754">
        <f>SUM(C31:D31)</f>
        <v>2476</v>
      </c>
      <c r="C31" s="755">
        <v>1232</v>
      </c>
      <c r="D31" s="756">
        <v>1244</v>
      </c>
      <c r="E31" s="419" t="s">
        <v>838</v>
      </c>
      <c r="F31" s="754">
        <f>SUM(G31:H31)</f>
        <v>4136</v>
      </c>
      <c r="G31" s="755">
        <v>2103</v>
      </c>
      <c r="H31" s="755">
        <v>2033</v>
      </c>
    </row>
    <row r="32" spans="1:8" ht="9" customHeight="1">
      <c r="A32" s="370"/>
      <c r="B32" s="423"/>
      <c r="C32" s="392"/>
      <c r="D32" s="424"/>
      <c r="E32" s="420"/>
      <c r="F32" s="423"/>
      <c r="G32" s="392"/>
      <c r="H32" s="392"/>
    </row>
    <row r="33" spans="1:8" ht="17.25" customHeight="1">
      <c r="A33" s="479" t="s">
        <v>560</v>
      </c>
      <c r="B33" s="484">
        <f>SUM(B34:B38)</f>
        <v>11371</v>
      </c>
      <c r="C33" s="485">
        <f>SUM(C34:C38)</f>
        <v>5733</v>
      </c>
      <c r="D33" s="486">
        <f>SUM(D34:D38)</f>
        <v>5638</v>
      </c>
      <c r="E33" s="487" t="s">
        <v>561</v>
      </c>
      <c r="F33" s="484">
        <f>SUM(F34:F38)</f>
        <v>18785</v>
      </c>
      <c r="G33" s="485">
        <f>SUM(G34:G38)</f>
        <v>9562</v>
      </c>
      <c r="H33" s="485">
        <f>SUM(H34:H38)</f>
        <v>9223</v>
      </c>
    </row>
    <row r="34" spans="1:8" ht="15.75" customHeight="1">
      <c r="A34" s="416" t="s">
        <v>809</v>
      </c>
      <c r="B34" s="754">
        <f>SUM(C34:D34)</f>
        <v>2381</v>
      </c>
      <c r="C34" s="755">
        <v>1187</v>
      </c>
      <c r="D34" s="756">
        <v>1194</v>
      </c>
      <c r="E34" s="419" t="s">
        <v>839</v>
      </c>
      <c r="F34" s="754">
        <f>SUM(G34:H34)</f>
        <v>4142</v>
      </c>
      <c r="G34" s="755">
        <v>2060</v>
      </c>
      <c r="H34" s="755">
        <v>2082</v>
      </c>
    </row>
    <row r="35" spans="1:8" ht="15.75" customHeight="1">
      <c r="A35" s="416" t="s">
        <v>810</v>
      </c>
      <c r="B35" s="754">
        <f>SUM(C35:D35)</f>
        <v>2285</v>
      </c>
      <c r="C35" s="755">
        <v>1210</v>
      </c>
      <c r="D35" s="756">
        <v>1075</v>
      </c>
      <c r="E35" s="419" t="s">
        <v>840</v>
      </c>
      <c r="F35" s="754">
        <f>SUM(G35:H35)</f>
        <v>3981</v>
      </c>
      <c r="G35" s="755">
        <v>2057</v>
      </c>
      <c r="H35" s="755">
        <v>1924</v>
      </c>
    </row>
    <row r="36" spans="1:8" ht="15.75" customHeight="1">
      <c r="A36" s="416" t="s">
        <v>811</v>
      </c>
      <c r="B36" s="754">
        <f>SUM(C36:D36)</f>
        <v>2378</v>
      </c>
      <c r="C36" s="755">
        <v>1164</v>
      </c>
      <c r="D36" s="756">
        <v>1214</v>
      </c>
      <c r="E36" s="419" t="s">
        <v>841</v>
      </c>
      <c r="F36" s="754">
        <f>SUM(G36:H36)</f>
        <v>4009</v>
      </c>
      <c r="G36" s="755">
        <v>2063</v>
      </c>
      <c r="H36" s="755">
        <v>1946</v>
      </c>
    </row>
    <row r="37" spans="1:8" ht="15.75" customHeight="1">
      <c r="A37" s="416" t="s">
        <v>812</v>
      </c>
      <c r="B37" s="754">
        <f>SUM(C37:D37)</f>
        <v>2168</v>
      </c>
      <c r="C37" s="755">
        <v>1118</v>
      </c>
      <c r="D37" s="756">
        <v>1050</v>
      </c>
      <c r="E37" s="419" t="s">
        <v>842</v>
      </c>
      <c r="F37" s="754">
        <f>SUM(G37:H37)</f>
        <v>2866</v>
      </c>
      <c r="G37" s="755">
        <v>1467</v>
      </c>
      <c r="H37" s="755">
        <v>1399</v>
      </c>
    </row>
    <row r="38" spans="1:8" ht="15.75" customHeight="1">
      <c r="A38" s="416" t="s">
        <v>813</v>
      </c>
      <c r="B38" s="754">
        <f>SUM(C38:D38)</f>
        <v>2159</v>
      </c>
      <c r="C38" s="755">
        <v>1054</v>
      </c>
      <c r="D38" s="756">
        <v>1105</v>
      </c>
      <c r="E38" s="419" t="s">
        <v>843</v>
      </c>
      <c r="F38" s="754">
        <f>SUM(G38:H38)</f>
        <v>3787</v>
      </c>
      <c r="G38" s="755">
        <v>1915</v>
      </c>
      <c r="H38" s="755">
        <v>1872</v>
      </c>
    </row>
    <row r="39" spans="1:8" ht="9" customHeight="1">
      <c r="A39" s="370"/>
      <c r="B39" s="423"/>
      <c r="C39" s="391"/>
      <c r="D39" s="424"/>
      <c r="E39" s="420"/>
      <c r="F39" s="423"/>
      <c r="G39" s="392"/>
      <c r="H39" s="392"/>
    </row>
    <row r="40" spans="1:8" ht="17.25" customHeight="1">
      <c r="A40" s="479" t="s">
        <v>562</v>
      </c>
      <c r="B40" s="484">
        <f>SUM(B41:B45)</f>
        <v>10041</v>
      </c>
      <c r="C40" s="485">
        <f>SUM(C41:C45)</f>
        <v>4975</v>
      </c>
      <c r="D40" s="486">
        <f>SUM(D41:D45)</f>
        <v>5066</v>
      </c>
      <c r="E40" s="487" t="s">
        <v>563</v>
      </c>
      <c r="F40" s="484">
        <f>SUM(F41:F45)</f>
        <v>15186</v>
      </c>
      <c r="G40" s="485">
        <f>SUM(G41:G45)</f>
        <v>7783</v>
      </c>
      <c r="H40" s="485">
        <f>SUM(H41:H45)</f>
        <v>7403</v>
      </c>
    </row>
    <row r="41" spans="1:8" ht="15.75" customHeight="1">
      <c r="A41" s="416" t="s">
        <v>814</v>
      </c>
      <c r="B41" s="754">
        <f>SUM(C41:D41)</f>
        <v>2134</v>
      </c>
      <c r="C41" s="755">
        <v>1055</v>
      </c>
      <c r="D41" s="756">
        <v>1079</v>
      </c>
      <c r="E41" s="419" t="s">
        <v>844</v>
      </c>
      <c r="F41" s="754">
        <f>SUM(G41:H41)</f>
        <v>3449</v>
      </c>
      <c r="G41" s="755">
        <v>1796</v>
      </c>
      <c r="H41" s="755">
        <v>1653</v>
      </c>
    </row>
    <row r="42" spans="1:8" ht="15.75" customHeight="1">
      <c r="A42" s="416" t="s">
        <v>815</v>
      </c>
      <c r="B42" s="754">
        <f>SUM(C42:D42)</f>
        <v>2028</v>
      </c>
      <c r="C42" s="755">
        <v>987</v>
      </c>
      <c r="D42" s="756">
        <v>1041</v>
      </c>
      <c r="E42" s="419" t="s">
        <v>845</v>
      </c>
      <c r="F42" s="754">
        <f>SUM(G42:H42)</f>
        <v>3148</v>
      </c>
      <c r="G42" s="755">
        <v>1634</v>
      </c>
      <c r="H42" s="755">
        <v>1514</v>
      </c>
    </row>
    <row r="43" spans="1:8" ht="15.75" customHeight="1">
      <c r="A43" s="416" t="s">
        <v>816</v>
      </c>
      <c r="B43" s="754">
        <f>SUM(C43:D43)</f>
        <v>1895</v>
      </c>
      <c r="C43" s="755">
        <v>963</v>
      </c>
      <c r="D43" s="756">
        <v>932</v>
      </c>
      <c r="E43" s="419" t="s">
        <v>846</v>
      </c>
      <c r="F43" s="754">
        <f>SUM(G43:H43)</f>
        <v>2902</v>
      </c>
      <c r="G43" s="755">
        <v>1469</v>
      </c>
      <c r="H43" s="755">
        <v>1433</v>
      </c>
    </row>
    <row r="44" spans="1:8" ht="15.75" customHeight="1">
      <c r="A44" s="416" t="s">
        <v>817</v>
      </c>
      <c r="B44" s="754">
        <f>SUM(C44:D44)</f>
        <v>2027</v>
      </c>
      <c r="C44" s="755">
        <v>1024</v>
      </c>
      <c r="D44" s="756">
        <v>1003</v>
      </c>
      <c r="E44" s="419" t="s">
        <v>847</v>
      </c>
      <c r="F44" s="754">
        <f>SUM(G44:H44)</f>
        <v>2944</v>
      </c>
      <c r="G44" s="755">
        <v>1496</v>
      </c>
      <c r="H44" s="755">
        <v>1448</v>
      </c>
    </row>
    <row r="45" spans="1:8" ht="15.75" customHeight="1" thickBot="1">
      <c r="A45" s="417" t="s">
        <v>818</v>
      </c>
      <c r="B45" s="757">
        <f>SUM(C45:D45)</f>
        <v>1957</v>
      </c>
      <c r="C45" s="758">
        <v>946</v>
      </c>
      <c r="D45" s="759">
        <v>1011</v>
      </c>
      <c r="E45" s="422" t="s">
        <v>848</v>
      </c>
      <c r="F45" s="757">
        <f>SUM(G45:H45)</f>
        <v>2743</v>
      </c>
      <c r="G45" s="758">
        <v>1388</v>
      </c>
      <c r="H45" s="758">
        <v>1355</v>
      </c>
    </row>
    <row r="46" spans="1:4" ht="23.25" customHeight="1" thickTop="1">
      <c r="A46" s="273" t="s">
        <v>338</v>
      </c>
      <c r="C46" s="19"/>
      <c r="D46" s="19"/>
    </row>
    <row r="47" spans="1:8" ht="15.75" customHeight="1">
      <c r="A47" s="938" t="s">
        <v>311</v>
      </c>
      <c r="B47" s="938"/>
      <c r="C47" s="937" t="s">
        <v>191</v>
      </c>
      <c r="D47" s="937"/>
      <c r="E47" s="909" t="s">
        <v>309</v>
      </c>
      <c r="F47" s="910"/>
      <c r="G47" s="909" t="s">
        <v>310</v>
      </c>
      <c r="H47" s="934"/>
    </row>
    <row r="48" spans="1:8" ht="14.25" customHeight="1">
      <c r="A48" s="936" t="s">
        <v>306</v>
      </c>
      <c r="B48" s="936"/>
      <c r="C48" s="935">
        <f>SUM(E48:H48)</f>
        <v>31445</v>
      </c>
      <c r="D48" s="935"/>
      <c r="E48" s="935">
        <f>SUM(C5)+C12+C19</f>
        <v>16061</v>
      </c>
      <c r="F48" s="935"/>
      <c r="G48" s="935">
        <f>SUM(D5+D12+D19)</f>
        <v>15384</v>
      </c>
      <c r="H48" s="935"/>
    </row>
    <row r="49" spans="1:8" ht="14.25" customHeight="1">
      <c r="A49" s="936" t="s">
        <v>307</v>
      </c>
      <c r="B49" s="936"/>
      <c r="C49" s="935">
        <f>SUM(E49:H49)</f>
        <v>145727</v>
      </c>
      <c r="D49" s="935"/>
      <c r="E49" s="932">
        <f>SUM(C26+C33+C40+G5+G12+G19+G26+G33+G40+'- 19 -'!C5)</f>
        <v>73007</v>
      </c>
      <c r="F49" s="933"/>
      <c r="G49" s="932">
        <f>SUM(D26+D33+D40+H5+H12+H19+H26+H33+H40+'- 19 -'!D5)</f>
        <v>72720</v>
      </c>
      <c r="H49" s="933"/>
    </row>
    <row r="50" spans="1:8" ht="14.25" customHeight="1">
      <c r="A50" s="936" t="s">
        <v>308</v>
      </c>
      <c r="B50" s="936"/>
      <c r="C50" s="935">
        <f>SUM(E50:H50)</f>
        <v>64070</v>
      </c>
      <c r="D50" s="935"/>
      <c r="E50" s="932">
        <f>SUM('- 19 -'!C12+'- 19 -'!C19+'- 19 -'!C26+'- 19 -'!C33+'- 19 -'!C40+'- 19 -'!G5+'- 19 -'!G12+'- 19 -'!G19)</f>
        <v>28188</v>
      </c>
      <c r="F50" s="933"/>
      <c r="G50" s="932">
        <f>SUM('- 19 -'!D12+'- 19 -'!D19+'- 19 -'!D26+'- 19 -'!D33+'- 19 -'!D40+'- 19 -'!H5+'- 19 -'!H12+'- 19 -'!H19)</f>
        <v>35882</v>
      </c>
      <c r="H50" s="934"/>
    </row>
    <row r="51" spans="1:4" ht="18" customHeight="1">
      <c r="A51" s="107" t="s">
        <v>859</v>
      </c>
      <c r="B51" s="274"/>
      <c r="C51" s="108"/>
      <c r="D51" s="108"/>
    </row>
    <row r="54" spans="2:10" ht="14.25" customHeight="1">
      <c r="B54" s="106"/>
      <c r="C54" s="434"/>
      <c r="D54" s="434"/>
      <c r="E54" s="106"/>
      <c r="F54" s="106"/>
      <c r="G54" s="435"/>
      <c r="H54" s="435"/>
      <c r="I54" s="435"/>
      <c r="J54" s="106"/>
    </row>
    <row r="55" spans="2:10" ht="14.25" customHeight="1">
      <c r="B55" s="436"/>
      <c r="C55" s="436"/>
      <c r="D55" s="436"/>
      <c r="E55" s="436"/>
      <c r="F55" s="436"/>
      <c r="G55" s="106"/>
      <c r="H55" s="106"/>
      <c r="I55" s="106"/>
      <c r="J55" s="106"/>
    </row>
    <row r="209" ht="14.25" customHeight="1"/>
    <row r="210" ht="14.25" customHeight="1"/>
    <row r="211" ht="14.25" customHeight="1"/>
    <row r="427" ht="14.25" customHeight="1"/>
    <row r="428" ht="14.25" customHeight="1"/>
    <row r="429" ht="14.25" customHeight="1"/>
    <row r="645" ht="14.25" customHeight="1"/>
    <row r="646" ht="14.25" customHeight="1"/>
    <row r="647" ht="14.25" customHeight="1"/>
    <row r="863" ht="14.25" customHeight="1"/>
    <row r="864" ht="14.25" customHeight="1"/>
    <row r="865" ht="14.25" customHeight="1"/>
    <row r="1081" ht="14.25" customHeight="1"/>
    <row r="1082" ht="14.25" customHeight="1"/>
    <row r="1083" ht="14.25" customHeight="1"/>
    <row r="1299" ht="14.25" customHeight="1"/>
    <row r="1300" ht="14.25" customHeight="1"/>
    <row r="1301" ht="14.25" customHeight="1"/>
    <row r="1316" ht="14.25" customHeight="1"/>
    <row r="1317" ht="14.25" customHeight="1"/>
    <row r="1318" ht="14.25" customHeight="1"/>
    <row r="1320" ht="14.25" customHeight="1"/>
    <row r="1321" ht="14.25" customHeight="1"/>
    <row r="1322" ht="14.25" customHeight="1"/>
    <row r="1324" ht="14.25" customHeight="1"/>
    <row r="1325" ht="14.25" customHeight="1"/>
    <row r="1326" ht="14.25" customHeight="1"/>
    <row r="1328" ht="14.25" customHeight="1"/>
    <row r="1329" ht="14.25" customHeight="1"/>
    <row r="1330" ht="14.25" customHeight="1"/>
    <row r="1332" ht="14.25" customHeight="1"/>
    <row r="1333" ht="14.25" customHeight="1"/>
    <row r="1334" ht="14.25" customHeight="1"/>
    <row r="1336" ht="14.25" customHeight="1"/>
    <row r="1337" ht="14.25" customHeight="1"/>
    <row r="1338" ht="14.25" customHeight="1"/>
    <row r="1340" ht="14.25" customHeight="1"/>
    <row r="1341" ht="14.25" customHeight="1"/>
    <row r="1342" ht="14.25" customHeight="1"/>
    <row r="1344" ht="14.25" customHeight="1"/>
    <row r="1345" ht="14.25" customHeight="1"/>
    <row r="1346" ht="14.25" customHeight="1"/>
    <row r="1348" ht="14.25" customHeight="1"/>
    <row r="1349" ht="14.25" customHeight="1"/>
    <row r="1350" ht="14.25" customHeight="1"/>
    <row r="1352" ht="14.25" customHeight="1"/>
    <row r="1353" ht="14.25" customHeight="1"/>
    <row r="1354" ht="14.25" customHeight="1"/>
    <row r="1356" ht="14.25" customHeight="1"/>
    <row r="1357" ht="14.25" customHeight="1"/>
    <row r="1358" ht="14.25" customHeight="1"/>
    <row r="1360" ht="14.25" customHeight="1"/>
    <row r="1361" ht="14.25" customHeight="1"/>
    <row r="1362" ht="14.25" customHeight="1"/>
    <row r="1364" ht="14.25" customHeight="1"/>
    <row r="1365" ht="14.25" customHeight="1"/>
    <row r="1366" ht="14.25" customHeight="1"/>
    <row r="1368" ht="14.25" customHeight="1"/>
    <row r="1369" ht="14.25" customHeight="1"/>
    <row r="1370" ht="14.25" customHeight="1"/>
    <row r="1372" ht="14.25" customHeight="1"/>
    <row r="1373" ht="14.25" customHeight="1"/>
    <row r="1374" ht="14.25" customHeight="1"/>
    <row r="1376" ht="14.25" customHeight="1"/>
    <row r="1377" ht="14.25" customHeight="1"/>
    <row r="1378" ht="14.25" customHeight="1"/>
    <row r="1380" ht="14.25" customHeight="1"/>
    <row r="1381" ht="14.25" customHeight="1"/>
    <row r="1382" ht="14.25" customHeight="1"/>
    <row r="1384" ht="14.25" customHeight="1"/>
    <row r="1385" ht="14.25" customHeight="1"/>
    <row r="1386" ht="14.25" customHeight="1"/>
    <row r="1388" ht="14.25" customHeight="1"/>
    <row r="1389" ht="14.25" customHeight="1"/>
    <row r="1390" ht="14.25" customHeight="1"/>
    <row r="1392" ht="14.25" customHeight="1"/>
    <row r="1393" ht="14.25" customHeight="1"/>
    <row r="1394" ht="14.25" customHeight="1"/>
    <row r="1396" ht="14.25" customHeight="1"/>
    <row r="1397" ht="14.25" customHeight="1"/>
    <row r="1398" ht="14.25" customHeight="1"/>
    <row r="1400" ht="14.25" customHeight="1"/>
    <row r="1401" ht="14.25" customHeight="1"/>
    <row r="1402" ht="14.25" customHeight="1"/>
    <row r="1404" ht="14.25" customHeight="1"/>
    <row r="1405" ht="14.25" customHeight="1"/>
    <row r="1406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5" ht="14.25" customHeight="1"/>
    <row r="1416" ht="14.25" customHeight="1"/>
    <row r="1417" ht="14.25" customHeight="1"/>
    <row r="1419" ht="14.25" customHeight="1"/>
    <row r="1420" ht="14.25" customHeight="1"/>
    <row r="1421" ht="14.25" customHeight="1"/>
    <row r="1423" ht="14.25" customHeight="1"/>
    <row r="1424" ht="14.25" customHeight="1"/>
    <row r="1425" ht="14.25" customHeight="1"/>
    <row r="1427" ht="14.25" customHeight="1"/>
    <row r="1428" ht="14.25" customHeight="1"/>
    <row r="1429" ht="14.25" customHeight="1"/>
    <row r="1431" ht="14.25" customHeight="1"/>
    <row r="1432" ht="14.25" customHeight="1"/>
    <row r="1433" ht="14.25" customHeight="1"/>
    <row r="1435" ht="14.25" customHeight="1"/>
    <row r="1436" ht="14.25" customHeight="1"/>
    <row r="1437" ht="14.25" customHeight="1"/>
    <row r="1590" ht="14.25" customHeight="1"/>
    <row r="1591" ht="14.25" customHeight="1"/>
    <row r="1592" ht="14.25" customHeight="1"/>
    <row r="1607" ht="14.25" customHeight="1"/>
    <row r="1608" ht="14.25" customHeight="1"/>
    <row r="1609" ht="14.25" customHeight="1"/>
    <row r="1611" ht="14.25" customHeight="1"/>
    <row r="1612" ht="14.25" customHeight="1"/>
    <row r="1613" ht="14.25" customHeight="1"/>
    <row r="1615" ht="14.25" customHeight="1"/>
    <row r="1616" ht="14.25" customHeight="1"/>
    <row r="1617" ht="14.25" customHeight="1"/>
    <row r="1619" ht="14.25" customHeight="1"/>
    <row r="1620" ht="14.25" customHeight="1"/>
    <row r="1621" ht="14.25" customHeight="1"/>
    <row r="1623" ht="14.25" customHeight="1"/>
    <row r="1624" ht="14.25" customHeight="1"/>
    <row r="1625" ht="14.25" customHeight="1"/>
    <row r="1627" ht="14.25" customHeight="1"/>
    <row r="1628" ht="14.25" customHeight="1"/>
    <row r="1629" ht="14.25" customHeight="1"/>
    <row r="1631" ht="14.25" customHeight="1"/>
    <row r="1632" ht="14.25" customHeight="1"/>
    <row r="1633" ht="14.25" customHeight="1"/>
    <row r="1635" ht="14.25" customHeight="1"/>
    <row r="1636" ht="14.25" customHeight="1"/>
    <row r="1637" ht="14.25" customHeight="1"/>
    <row r="1639" ht="14.25" customHeight="1"/>
    <row r="1640" ht="14.25" customHeight="1"/>
    <row r="1641" ht="14.25" customHeight="1"/>
    <row r="1643" ht="14.25" customHeight="1"/>
    <row r="1644" ht="14.25" customHeight="1"/>
    <row r="1645" ht="14.25" customHeight="1"/>
    <row r="1647" ht="14.25" customHeight="1"/>
    <row r="1648" ht="14.25" customHeight="1"/>
    <row r="1649" ht="14.25" customHeight="1"/>
    <row r="1651" ht="14.25" customHeight="1"/>
    <row r="1652" ht="14.25" customHeight="1"/>
    <row r="1653" ht="14.25" customHeight="1"/>
    <row r="1655" ht="14.25" customHeight="1"/>
    <row r="1656" ht="14.25" customHeight="1"/>
    <row r="1657" ht="14.25" customHeight="1"/>
    <row r="1659" ht="14.25" customHeight="1"/>
    <row r="1660" ht="14.25" customHeight="1"/>
    <row r="1661" ht="14.25" customHeight="1"/>
    <row r="1663" ht="14.25" customHeight="1"/>
    <row r="1664" ht="14.25" customHeight="1"/>
    <row r="1665" ht="14.25" customHeight="1"/>
    <row r="1667" ht="14.25" customHeight="1"/>
    <row r="1668" ht="14.25" customHeight="1"/>
    <row r="1669" ht="14.25" customHeight="1"/>
    <row r="1671" ht="14.25" customHeight="1"/>
    <row r="1672" ht="14.25" customHeight="1"/>
    <row r="1673" ht="14.25" customHeight="1"/>
    <row r="1675" ht="14.25" customHeight="1"/>
    <row r="1676" ht="14.25" customHeight="1"/>
    <row r="1677" ht="14.25" customHeight="1"/>
    <row r="1679" ht="14.25" customHeight="1"/>
    <row r="1680" ht="14.25" customHeight="1"/>
    <row r="1681" ht="14.25" customHeight="1"/>
    <row r="1683" ht="14.25" customHeight="1"/>
    <row r="1684" ht="14.25" customHeight="1"/>
    <row r="1685" ht="14.25" customHeight="1"/>
    <row r="1687" ht="14.25" customHeight="1"/>
    <row r="1688" ht="14.25" customHeight="1"/>
    <row r="1689" ht="14.25" customHeight="1"/>
    <row r="1691" ht="14.25" customHeight="1"/>
    <row r="1692" ht="14.25" customHeight="1"/>
    <row r="1693" ht="14.25" customHeight="1"/>
    <row r="1695" ht="14.25" customHeight="1"/>
    <row r="1696" ht="14.25" customHeight="1"/>
    <row r="1697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6" ht="14.25" customHeight="1"/>
    <row r="1707" ht="14.25" customHeight="1"/>
    <row r="1708" ht="14.25" customHeight="1"/>
    <row r="1710" ht="14.25" customHeight="1"/>
    <row r="1711" ht="14.25" customHeight="1"/>
    <row r="1712" ht="14.25" customHeight="1"/>
    <row r="1714" ht="14.25" customHeight="1"/>
    <row r="1715" ht="14.25" customHeight="1"/>
    <row r="1716" ht="14.25" customHeight="1"/>
    <row r="1718" ht="14.25" customHeight="1"/>
    <row r="1719" ht="14.25" customHeight="1"/>
    <row r="1720" ht="14.25" customHeight="1"/>
    <row r="1722" ht="14.25" customHeight="1"/>
    <row r="1723" ht="14.25" customHeight="1"/>
    <row r="1724" ht="14.25" customHeight="1"/>
    <row r="1726" ht="14.25" customHeight="1"/>
    <row r="1727" ht="14.25" customHeight="1"/>
    <row r="1728" ht="14.25" customHeight="1"/>
    <row r="1881" ht="14.25" customHeight="1"/>
    <row r="1882" ht="14.25" customHeight="1"/>
    <row r="1883" ht="14.25" customHeight="1"/>
    <row r="1898" ht="14.25" customHeight="1"/>
    <row r="1899" ht="14.25" customHeight="1"/>
    <row r="1900" ht="14.25" customHeight="1"/>
    <row r="1902" ht="14.25" customHeight="1"/>
    <row r="1903" ht="14.25" customHeight="1"/>
    <row r="1904" ht="14.25" customHeight="1"/>
    <row r="1906" ht="14.25" customHeight="1"/>
    <row r="1907" ht="14.25" customHeight="1"/>
    <row r="1908" ht="14.25" customHeight="1"/>
    <row r="1910" ht="14.25" customHeight="1"/>
    <row r="1911" ht="14.25" customHeight="1"/>
    <row r="1912" ht="14.25" customHeight="1"/>
    <row r="1914" ht="14.25" customHeight="1"/>
    <row r="1915" ht="14.25" customHeight="1"/>
    <row r="1916" ht="14.25" customHeight="1"/>
    <row r="1918" ht="14.25" customHeight="1"/>
    <row r="1919" ht="14.25" customHeight="1"/>
    <row r="1920" ht="14.25" customHeight="1"/>
    <row r="1922" ht="14.25" customHeight="1"/>
    <row r="1923" ht="14.25" customHeight="1"/>
    <row r="1924" ht="14.25" customHeight="1"/>
    <row r="1926" ht="14.25" customHeight="1"/>
    <row r="1927" ht="14.25" customHeight="1"/>
    <row r="1928" ht="14.25" customHeight="1"/>
    <row r="1930" ht="14.25" customHeight="1"/>
    <row r="1931" ht="14.25" customHeight="1"/>
    <row r="1932" ht="14.25" customHeight="1"/>
    <row r="1934" ht="14.25" customHeight="1"/>
    <row r="1935" ht="14.25" customHeight="1"/>
    <row r="1936" ht="14.25" customHeight="1"/>
    <row r="1938" ht="14.25" customHeight="1"/>
    <row r="1939" ht="14.25" customHeight="1"/>
    <row r="1940" ht="14.25" customHeight="1"/>
    <row r="1942" ht="14.25" customHeight="1"/>
    <row r="1943" ht="14.25" customHeight="1"/>
    <row r="1944" ht="14.25" customHeight="1"/>
    <row r="1946" ht="14.25" customHeight="1"/>
    <row r="1947" ht="14.25" customHeight="1"/>
    <row r="1948" ht="14.25" customHeight="1"/>
    <row r="1950" ht="14.25" customHeight="1"/>
    <row r="1951" ht="14.25" customHeight="1"/>
    <row r="1952" ht="14.25" customHeight="1"/>
    <row r="1954" ht="14.25" customHeight="1"/>
    <row r="1955" ht="14.25" customHeight="1"/>
    <row r="1956" ht="14.25" customHeight="1"/>
    <row r="1958" ht="14.25" customHeight="1"/>
    <row r="1959" ht="14.25" customHeight="1"/>
    <row r="1960" ht="14.25" customHeight="1"/>
    <row r="1962" ht="14.25" customHeight="1"/>
    <row r="1963" ht="14.25" customHeight="1"/>
    <row r="1964" ht="14.25" customHeight="1"/>
    <row r="1966" ht="14.25" customHeight="1"/>
    <row r="1967" ht="14.25" customHeight="1"/>
    <row r="1968" ht="14.25" customHeight="1"/>
    <row r="1970" ht="14.25" customHeight="1"/>
    <row r="1971" ht="14.25" customHeight="1"/>
    <row r="1972" ht="14.25" customHeight="1"/>
    <row r="1974" ht="14.25" customHeight="1"/>
    <row r="1975" ht="14.25" customHeight="1"/>
    <row r="1976" ht="14.25" customHeight="1"/>
    <row r="1978" ht="14.25" customHeight="1"/>
    <row r="1979" ht="14.25" customHeight="1"/>
    <row r="1980" ht="14.25" customHeight="1"/>
    <row r="1982" ht="14.25" customHeight="1"/>
    <row r="1983" ht="14.25" customHeight="1"/>
    <row r="1984" ht="14.25" customHeight="1"/>
    <row r="1986" ht="14.25" customHeight="1"/>
    <row r="1987" ht="14.25" customHeight="1"/>
    <row r="1988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7" ht="14.25" customHeight="1"/>
    <row r="1998" ht="14.25" customHeight="1"/>
    <row r="1999" ht="14.25" customHeight="1"/>
    <row r="2001" ht="14.25" customHeight="1"/>
    <row r="2002" ht="14.25" customHeight="1"/>
    <row r="2003" ht="14.25" customHeight="1"/>
    <row r="2005" ht="14.25" customHeight="1"/>
    <row r="2006" ht="14.25" customHeight="1"/>
    <row r="2007" ht="14.25" customHeight="1"/>
    <row r="2009" ht="14.25" customHeight="1"/>
    <row r="2010" ht="14.25" customHeight="1"/>
    <row r="2011" ht="14.25" customHeight="1"/>
    <row r="2013" ht="14.25" customHeight="1"/>
    <row r="2014" ht="14.25" customHeight="1"/>
    <row r="2015" ht="14.25" customHeight="1"/>
    <row r="2017" ht="14.25" customHeight="1"/>
    <row r="2018" ht="14.25" customHeight="1"/>
    <row r="2019" ht="14.25" customHeight="1"/>
    <row r="2172" ht="14.25" customHeight="1"/>
    <row r="2173" ht="14.25" customHeight="1"/>
    <row r="2174" ht="14.25" customHeight="1"/>
    <row r="2189" ht="14.25" customHeight="1"/>
    <row r="2190" ht="14.25" customHeight="1"/>
    <row r="2191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1" ht="14.25" customHeight="1"/>
    <row r="2202" ht="14.25" customHeight="1"/>
    <row r="2203" ht="14.25" customHeight="1"/>
    <row r="2205" ht="14.25" customHeight="1"/>
    <row r="2206" ht="14.25" customHeight="1"/>
    <row r="2207" ht="14.25" customHeight="1"/>
    <row r="2209" ht="14.25" customHeight="1"/>
    <row r="2210" ht="14.25" customHeight="1"/>
    <row r="2211" ht="14.25" customHeight="1"/>
    <row r="2213" ht="14.25" customHeight="1"/>
    <row r="2214" ht="14.25" customHeight="1"/>
    <row r="2215" ht="14.25" customHeight="1"/>
    <row r="2217" ht="14.25" customHeight="1"/>
    <row r="2218" ht="14.25" customHeight="1"/>
    <row r="2219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9" ht="14.25" customHeight="1"/>
    <row r="2230" ht="14.25" customHeight="1"/>
    <row r="2231" ht="14.25" customHeight="1"/>
    <row r="2233" ht="14.25" customHeight="1"/>
    <row r="2234" ht="14.25" customHeight="1"/>
    <row r="2235" ht="14.25" customHeight="1"/>
    <row r="2237" ht="14.25" customHeight="1"/>
    <row r="2238" ht="14.25" customHeight="1"/>
    <row r="2239" ht="14.25" customHeight="1"/>
    <row r="2241" ht="14.25" customHeight="1"/>
    <row r="2242" ht="14.25" customHeight="1"/>
    <row r="2243" ht="14.25" customHeight="1"/>
    <row r="2245" ht="14.25" customHeight="1"/>
    <row r="2246" ht="14.25" customHeight="1"/>
    <row r="2247" ht="14.25" customHeight="1"/>
    <row r="2249" ht="14.25" customHeight="1"/>
    <row r="2250" ht="14.25" customHeight="1"/>
    <row r="2251" ht="14.25" customHeight="1"/>
    <row r="2253" ht="14.25" customHeight="1"/>
    <row r="2254" ht="14.25" customHeight="1"/>
    <row r="2255" ht="14.25" customHeight="1"/>
    <row r="2257" ht="14.25" customHeight="1"/>
    <row r="2258" ht="14.25" customHeight="1"/>
    <row r="2259" ht="14.25" customHeight="1"/>
    <row r="2261" ht="14.25" customHeight="1"/>
    <row r="2262" ht="14.25" customHeight="1"/>
    <row r="2263" ht="14.25" customHeight="1"/>
    <row r="2265" ht="14.25" customHeight="1"/>
    <row r="2266" ht="14.25" customHeight="1"/>
    <row r="2267" ht="14.25" customHeight="1"/>
    <row r="2269" ht="14.25" customHeight="1"/>
    <row r="2270" ht="14.25" customHeight="1"/>
    <row r="2271" ht="14.25" customHeight="1"/>
    <row r="2273" ht="14.25" customHeight="1"/>
    <row r="2274" ht="14.25" customHeight="1"/>
    <row r="2275" ht="14.25" customHeight="1"/>
    <row r="2277" ht="14.25" customHeight="1"/>
    <row r="2278" ht="14.25" customHeight="1"/>
    <row r="2279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8" ht="14.25" customHeight="1"/>
    <row r="2289" ht="14.25" customHeight="1"/>
    <row r="2290" ht="14.25" customHeight="1"/>
    <row r="2292" ht="14.25" customHeight="1"/>
    <row r="2293" ht="14.25" customHeight="1"/>
    <row r="2294" ht="14.25" customHeight="1"/>
    <row r="2296" ht="14.25" customHeight="1"/>
    <row r="2297" ht="14.25" customHeight="1"/>
    <row r="2298" ht="14.25" customHeight="1"/>
    <row r="2300" ht="14.25" customHeight="1"/>
    <row r="2301" ht="14.25" customHeight="1"/>
    <row r="2302" ht="14.25" customHeight="1"/>
    <row r="2304" ht="14.25" customHeight="1"/>
    <row r="2305" ht="14.25" customHeight="1"/>
    <row r="2306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</sheetData>
  <sheetProtection/>
  <mergeCells count="21">
    <mergeCell ref="G2:H2"/>
    <mergeCell ref="F3:H3"/>
    <mergeCell ref="B3:D3"/>
    <mergeCell ref="A3:A4"/>
    <mergeCell ref="E3:E4"/>
    <mergeCell ref="A48:B48"/>
    <mergeCell ref="E48:F48"/>
    <mergeCell ref="A49:B49"/>
    <mergeCell ref="A50:B50"/>
    <mergeCell ref="C47:D47"/>
    <mergeCell ref="C48:D48"/>
    <mergeCell ref="C49:D49"/>
    <mergeCell ref="C50:D50"/>
    <mergeCell ref="A47:B47"/>
    <mergeCell ref="E49:F49"/>
    <mergeCell ref="E50:F50"/>
    <mergeCell ref="G47:H47"/>
    <mergeCell ref="G48:H48"/>
    <mergeCell ref="G49:H49"/>
    <mergeCell ref="G50:H50"/>
    <mergeCell ref="E47:F47"/>
  </mergeCells>
  <printOptions/>
  <pageMargins left="0.5905511811023623" right="0.2362204724409449" top="0.5905511811023623" bottom="0.7086614173228347" header="0.31496062992125984" footer="0.31496062992125984"/>
  <pageSetup blackAndWhite="1" fitToWidth="0" horizontalDpi="600" verticalDpi="600" orientation="portrait" paperSize="9" r:id="rId1"/>
  <ignoredErrors>
    <ignoredError sqref="A7:A10 A13:A17 A20:A24 A34:A38 A41:A45 E6:E10 E13:E17 E20:E24 E27:E31 E34:E38 E41:E45 A27:A3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H52"/>
  <sheetViews>
    <sheetView zoomScaleSheetLayoutView="100" workbookViewId="0" topLeftCell="A1">
      <selection activeCell="A53" sqref="A53"/>
    </sheetView>
  </sheetViews>
  <sheetFormatPr defaultColWidth="9.875" defaultRowHeight="14.25" customHeight="1"/>
  <cols>
    <col min="1" max="1" width="10.75390625" style="19" customWidth="1"/>
    <col min="2" max="4" width="11.25390625" style="19" customWidth="1"/>
    <col min="5" max="5" width="10.75390625" style="19" customWidth="1"/>
    <col min="6" max="8" width="11.25390625" style="19" customWidth="1"/>
    <col min="9" max="9" width="9.375" style="19" customWidth="1"/>
    <col min="10" max="16384" width="9.875" style="19" customWidth="1"/>
  </cols>
  <sheetData>
    <row r="1" ht="26.25" customHeight="1"/>
    <row r="2" spans="7:8" ht="18.75" customHeight="1" thickBot="1">
      <c r="G2" s="929" t="s">
        <v>997</v>
      </c>
      <c r="H2" s="929"/>
    </row>
    <row r="3" spans="1:8" ht="21" customHeight="1" thickTop="1">
      <c r="A3" s="947" t="s">
        <v>190</v>
      </c>
      <c r="B3" s="948" t="s">
        <v>191</v>
      </c>
      <c r="C3" s="941"/>
      <c r="D3" s="942"/>
      <c r="E3" s="949" t="s">
        <v>190</v>
      </c>
      <c r="F3" s="948" t="s">
        <v>191</v>
      </c>
      <c r="G3" s="941"/>
      <c r="H3" s="942"/>
    </row>
    <row r="4" spans="1:8" ht="21" customHeight="1">
      <c r="A4" s="944"/>
      <c r="B4" s="390" t="s">
        <v>312</v>
      </c>
      <c r="C4" s="11" t="s">
        <v>88</v>
      </c>
      <c r="D4" s="12" t="s">
        <v>89</v>
      </c>
      <c r="E4" s="946"/>
      <c r="F4" s="390" t="s">
        <v>312</v>
      </c>
      <c r="G4" s="11" t="s">
        <v>88</v>
      </c>
      <c r="H4" s="12" t="s">
        <v>89</v>
      </c>
    </row>
    <row r="5" spans="1:8" ht="17.25" customHeight="1">
      <c r="A5" s="488" t="s">
        <v>867</v>
      </c>
      <c r="B5" s="480">
        <f>SUM(B6:B10)</f>
        <v>12858</v>
      </c>
      <c r="C5" s="481">
        <f>SUM(C6:C10)</f>
        <v>6318</v>
      </c>
      <c r="D5" s="482">
        <f>SUM(D6:D10)</f>
        <v>6540</v>
      </c>
      <c r="E5" s="489" t="s">
        <v>868</v>
      </c>
      <c r="F5" s="480">
        <f>SUM(F6:F10)</f>
        <v>2680</v>
      </c>
      <c r="G5" s="481">
        <f>SUM(G6:G10)</f>
        <v>820</v>
      </c>
      <c r="H5" s="481">
        <f>SUM(H6:H10)</f>
        <v>1860</v>
      </c>
    </row>
    <row r="6" spans="1:8" ht="15.75" customHeight="1">
      <c r="A6" s="416" t="s">
        <v>871</v>
      </c>
      <c r="B6" s="754">
        <f>SUM(C6:D6)</f>
        <v>2670</v>
      </c>
      <c r="C6" s="755">
        <v>1324</v>
      </c>
      <c r="D6" s="756">
        <v>1346</v>
      </c>
      <c r="E6" s="430" t="s">
        <v>792</v>
      </c>
      <c r="F6" s="754">
        <f>SUM(G6:H6)</f>
        <v>751</v>
      </c>
      <c r="G6" s="755">
        <v>251</v>
      </c>
      <c r="H6" s="755">
        <v>500</v>
      </c>
    </row>
    <row r="7" spans="1:8" ht="15.75" customHeight="1">
      <c r="A7" s="416" t="s">
        <v>872</v>
      </c>
      <c r="B7" s="754">
        <f>SUM(C7:D7)</f>
        <v>2692</v>
      </c>
      <c r="C7" s="755">
        <v>1345</v>
      </c>
      <c r="D7" s="756">
        <v>1347</v>
      </c>
      <c r="E7" s="430" t="s">
        <v>788</v>
      </c>
      <c r="F7" s="754">
        <f>SUM(G7:H7)</f>
        <v>618</v>
      </c>
      <c r="G7" s="755">
        <v>198</v>
      </c>
      <c r="H7" s="755">
        <v>420</v>
      </c>
    </row>
    <row r="8" spans="1:8" ht="15.75" customHeight="1">
      <c r="A8" s="416" t="s">
        <v>873</v>
      </c>
      <c r="B8" s="754">
        <f>SUM(C8:D8)</f>
        <v>2435</v>
      </c>
      <c r="C8" s="755">
        <v>1206</v>
      </c>
      <c r="D8" s="756">
        <v>1229</v>
      </c>
      <c r="E8" s="430" t="s">
        <v>789</v>
      </c>
      <c r="F8" s="754">
        <f>SUM(G8:H8)</f>
        <v>518</v>
      </c>
      <c r="G8" s="755">
        <v>162</v>
      </c>
      <c r="H8" s="755">
        <v>356</v>
      </c>
    </row>
    <row r="9" spans="1:8" ht="15.75" customHeight="1">
      <c r="A9" s="416" t="s">
        <v>874</v>
      </c>
      <c r="B9" s="754">
        <f>SUM(C9:D9)</f>
        <v>2507</v>
      </c>
      <c r="C9" s="755">
        <v>1200</v>
      </c>
      <c r="D9" s="756">
        <v>1307</v>
      </c>
      <c r="E9" s="430" t="s">
        <v>790</v>
      </c>
      <c r="F9" s="754">
        <f>SUM(G9:H9)</f>
        <v>454</v>
      </c>
      <c r="G9" s="755">
        <v>117</v>
      </c>
      <c r="H9" s="755">
        <v>337</v>
      </c>
    </row>
    <row r="10" spans="1:8" ht="15.75" customHeight="1">
      <c r="A10" s="416" t="s">
        <v>875</v>
      </c>
      <c r="B10" s="754">
        <f>SUM(C10:D10)</f>
        <v>2554</v>
      </c>
      <c r="C10" s="755">
        <v>1243</v>
      </c>
      <c r="D10" s="756">
        <v>1311</v>
      </c>
      <c r="E10" s="430" t="s">
        <v>791</v>
      </c>
      <c r="F10" s="754">
        <f>SUM(G10:H10)</f>
        <v>339</v>
      </c>
      <c r="G10" s="755">
        <v>92</v>
      </c>
      <c r="H10" s="755">
        <v>247</v>
      </c>
    </row>
    <row r="11" spans="1:8" ht="9" customHeight="1">
      <c r="A11" s="370"/>
      <c r="B11" s="423"/>
      <c r="C11" s="392"/>
      <c r="D11" s="424"/>
      <c r="E11" s="430"/>
      <c r="F11" s="427"/>
      <c r="G11" s="428"/>
      <c r="H11" s="428"/>
    </row>
    <row r="12" spans="1:8" ht="17.25" customHeight="1">
      <c r="A12" s="479" t="s">
        <v>869</v>
      </c>
      <c r="B12" s="484">
        <f>SUM(B13:B17)</f>
        <v>14388</v>
      </c>
      <c r="C12" s="485">
        <f>SUM(C13:C17)</f>
        <v>6914</v>
      </c>
      <c r="D12" s="486">
        <f>SUM(D13:D17)</f>
        <v>7474</v>
      </c>
      <c r="E12" s="490" t="s">
        <v>870</v>
      </c>
      <c r="F12" s="484">
        <f>SUM(F13:F17)</f>
        <v>777</v>
      </c>
      <c r="G12" s="485">
        <f>SUM(G13:G17)</f>
        <v>152</v>
      </c>
      <c r="H12" s="485">
        <f>SUM(H13:H17)</f>
        <v>625</v>
      </c>
    </row>
    <row r="13" spans="1:8" ht="15.75" customHeight="1">
      <c r="A13" s="370" t="s">
        <v>767</v>
      </c>
      <c r="B13" s="754">
        <f>SUM(C13:D13)</f>
        <v>2518</v>
      </c>
      <c r="C13" s="755">
        <v>1271</v>
      </c>
      <c r="D13" s="756">
        <v>1247</v>
      </c>
      <c r="E13" s="430" t="s">
        <v>797</v>
      </c>
      <c r="F13" s="754">
        <f>SUM(G13:H13)</f>
        <v>272</v>
      </c>
      <c r="G13" s="755">
        <v>64</v>
      </c>
      <c r="H13" s="755">
        <v>208</v>
      </c>
    </row>
    <row r="14" spans="1:8" ht="15.75" customHeight="1">
      <c r="A14" s="370" t="s">
        <v>763</v>
      </c>
      <c r="B14" s="754">
        <f>SUM(C14:D14)</f>
        <v>2731</v>
      </c>
      <c r="C14" s="755">
        <v>1338</v>
      </c>
      <c r="D14" s="756">
        <v>1393</v>
      </c>
      <c r="E14" s="430" t="s">
        <v>793</v>
      </c>
      <c r="F14" s="754">
        <f>SUM(G14:H14)</f>
        <v>188</v>
      </c>
      <c r="G14" s="755">
        <v>38</v>
      </c>
      <c r="H14" s="755">
        <v>150</v>
      </c>
    </row>
    <row r="15" spans="1:8" ht="15.75" customHeight="1">
      <c r="A15" s="370" t="s">
        <v>764</v>
      </c>
      <c r="B15" s="754">
        <f>SUM(C15:D15)</f>
        <v>2867</v>
      </c>
      <c r="C15" s="755">
        <v>1339</v>
      </c>
      <c r="D15" s="756">
        <v>1528</v>
      </c>
      <c r="E15" s="430" t="s">
        <v>794</v>
      </c>
      <c r="F15" s="754">
        <f>SUM(G15:H15)</f>
        <v>143</v>
      </c>
      <c r="G15" s="755">
        <v>18</v>
      </c>
      <c r="H15" s="755">
        <v>125</v>
      </c>
    </row>
    <row r="16" spans="1:8" ht="15.75" customHeight="1">
      <c r="A16" s="370" t="s">
        <v>765</v>
      </c>
      <c r="B16" s="754">
        <f>SUM(C16:D16)</f>
        <v>3076</v>
      </c>
      <c r="C16" s="755">
        <v>1467</v>
      </c>
      <c r="D16" s="756">
        <v>1609</v>
      </c>
      <c r="E16" s="430" t="s">
        <v>795</v>
      </c>
      <c r="F16" s="754">
        <f>SUM(G16:H16)</f>
        <v>105</v>
      </c>
      <c r="G16" s="755">
        <v>21</v>
      </c>
      <c r="H16" s="755">
        <v>84</v>
      </c>
    </row>
    <row r="17" spans="1:8" ht="15.75" customHeight="1">
      <c r="A17" s="370" t="s">
        <v>766</v>
      </c>
      <c r="B17" s="754">
        <f>SUM(C17:D17)</f>
        <v>3196</v>
      </c>
      <c r="C17" s="755">
        <v>1499</v>
      </c>
      <c r="D17" s="756">
        <v>1697</v>
      </c>
      <c r="E17" s="430" t="s">
        <v>796</v>
      </c>
      <c r="F17" s="754">
        <f>SUM(G17:H17)</f>
        <v>69</v>
      </c>
      <c r="G17" s="755">
        <v>11</v>
      </c>
      <c r="H17" s="755">
        <v>58</v>
      </c>
    </row>
    <row r="18" spans="1:8" ht="9" customHeight="1">
      <c r="A18" s="370"/>
      <c r="B18" s="423"/>
      <c r="C18" s="392"/>
      <c r="D18" s="424"/>
      <c r="E18" s="421"/>
      <c r="F18" s="432"/>
      <c r="G18" s="433"/>
      <c r="H18" s="433"/>
    </row>
    <row r="19" spans="1:8" ht="17.25" customHeight="1">
      <c r="A19" s="479" t="s">
        <v>876</v>
      </c>
      <c r="B19" s="484">
        <f>SUM(B20:B24)</f>
        <v>16060</v>
      </c>
      <c r="C19" s="485">
        <f>SUM(C20:C24)</f>
        <v>7353</v>
      </c>
      <c r="D19" s="486">
        <f>SUM(D20:D24)</f>
        <v>8707</v>
      </c>
      <c r="E19" s="490" t="s">
        <v>877</v>
      </c>
      <c r="F19" s="760">
        <f>SUM(G19:H19)</f>
        <v>87</v>
      </c>
      <c r="G19" s="761">
        <v>5</v>
      </c>
      <c r="H19" s="761">
        <v>82</v>
      </c>
    </row>
    <row r="20" spans="1:8" ht="15.75" customHeight="1">
      <c r="A20" s="370" t="s">
        <v>772</v>
      </c>
      <c r="B20" s="754">
        <f>SUM(C20:D20)</f>
        <v>3752</v>
      </c>
      <c r="C20" s="755">
        <v>1764</v>
      </c>
      <c r="D20" s="756">
        <v>1988</v>
      </c>
      <c r="E20" s="431" t="s">
        <v>319</v>
      </c>
      <c r="F20" s="762">
        <f>SUM(G20:H20)</f>
        <v>770</v>
      </c>
      <c r="G20" s="763">
        <v>512</v>
      </c>
      <c r="H20" s="763">
        <v>258</v>
      </c>
    </row>
    <row r="21" spans="1:8" ht="15.75" customHeight="1">
      <c r="A21" s="370" t="s">
        <v>768</v>
      </c>
      <c r="B21" s="754">
        <f>SUM(C21:D21)</f>
        <v>3662</v>
      </c>
      <c r="C21" s="755">
        <v>1624</v>
      </c>
      <c r="D21" s="756">
        <v>2038</v>
      </c>
      <c r="E21" s="490" t="s">
        <v>191</v>
      </c>
      <c r="F21" s="760">
        <f>SUM(G21:H21)</f>
        <v>242012</v>
      </c>
      <c r="G21" s="764">
        <v>117768</v>
      </c>
      <c r="H21" s="764">
        <v>124244</v>
      </c>
    </row>
    <row r="22" spans="1:8" ht="15.75" customHeight="1">
      <c r="A22" s="370" t="s">
        <v>769</v>
      </c>
      <c r="B22" s="754">
        <f>SUM(C22:D22)</f>
        <v>3654</v>
      </c>
      <c r="C22" s="755">
        <v>1678</v>
      </c>
      <c r="D22" s="756">
        <v>1976</v>
      </c>
      <c r="E22" s="373"/>
      <c r="F22" s="374"/>
      <c r="G22" s="374"/>
      <c r="H22" s="374"/>
    </row>
    <row r="23" spans="1:8" ht="15.75" customHeight="1">
      <c r="A23" s="370" t="s">
        <v>770</v>
      </c>
      <c r="B23" s="754">
        <f>SUM(C23:D23)</f>
        <v>2640</v>
      </c>
      <c r="C23" s="755">
        <v>1205</v>
      </c>
      <c r="D23" s="756">
        <v>1435</v>
      </c>
      <c r="E23" s="373"/>
      <c r="F23" s="374"/>
      <c r="G23" s="374"/>
      <c r="H23" s="374"/>
    </row>
    <row r="24" spans="1:8" ht="15.75" customHeight="1">
      <c r="A24" s="370" t="s">
        <v>771</v>
      </c>
      <c r="B24" s="754">
        <f>SUM(C24:D24)</f>
        <v>2352</v>
      </c>
      <c r="C24" s="755">
        <v>1082</v>
      </c>
      <c r="D24" s="756">
        <v>1270</v>
      </c>
      <c r="E24" s="373"/>
      <c r="F24" s="374"/>
      <c r="G24" s="374"/>
      <c r="H24" s="374"/>
    </row>
    <row r="25" spans="1:8" ht="9" customHeight="1">
      <c r="A25" s="374"/>
      <c r="B25" s="420"/>
      <c r="C25" s="370"/>
      <c r="D25" s="372"/>
      <c r="E25" s="373"/>
      <c r="F25" s="374"/>
      <c r="G25" s="374"/>
      <c r="H25" s="374"/>
    </row>
    <row r="26" spans="1:8" ht="17.25" customHeight="1">
      <c r="A26" s="479" t="s">
        <v>878</v>
      </c>
      <c r="B26" s="484">
        <f>SUM(B27:B31)</f>
        <v>13985</v>
      </c>
      <c r="C26" s="485">
        <f>SUM(C27:C31)</f>
        <v>6277</v>
      </c>
      <c r="D26" s="486">
        <f>SUM(D27:D31)</f>
        <v>7708</v>
      </c>
      <c r="E26" s="373"/>
      <c r="F26" s="374"/>
      <c r="G26" s="374"/>
      <c r="H26" s="374"/>
    </row>
    <row r="27" spans="1:8" ht="15.75" customHeight="1">
      <c r="A27" s="370" t="s">
        <v>777</v>
      </c>
      <c r="B27" s="754">
        <f>SUM(C27:D27)</f>
        <v>2769</v>
      </c>
      <c r="C27" s="755">
        <v>1247</v>
      </c>
      <c r="D27" s="756">
        <v>1522</v>
      </c>
      <c r="E27" s="373"/>
      <c r="F27" s="374"/>
      <c r="G27" s="374"/>
      <c r="H27" s="374"/>
    </row>
    <row r="28" spans="1:8" ht="15.75" customHeight="1">
      <c r="A28" s="370" t="s">
        <v>773</v>
      </c>
      <c r="B28" s="754">
        <f>SUM(C28:D28)</f>
        <v>2931</v>
      </c>
      <c r="C28" s="755">
        <v>1312</v>
      </c>
      <c r="D28" s="756">
        <v>1619</v>
      </c>
      <c r="E28" s="373"/>
      <c r="F28" s="374"/>
      <c r="G28" s="374"/>
      <c r="H28" s="374"/>
    </row>
    <row r="29" spans="1:8" ht="15.75" customHeight="1">
      <c r="A29" s="370" t="s">
        <v>774</v>
      </c>
      <c r="B29" s="754">
        <f>SUM(C29:D29)</f>
        <v>2847</v>
      </c>
      <c r="C29" s="755">
        <v>1285</v>
      </c>
      <c r="D29" s="756">
        <v>1562</v>
      </c>
      <c r="E29" s="373"/>
      <c r="F29" s="374"/>
      <c r="G29" s="374"/>
      <c r="H29" s="374"/>
    </row>
    <row r="30" spans="1:8" ht="15.75" customHeight="1">
      <c r="A30" s="370" t="s">
        <v>775</v>
      </c>
      <c r="B30" s="754">
        <f>SUM(C30:D30)</f>
        <v>2844</v>
      </c>
      <c r="C30" s="755">
        <v>1261</v>
      </c>
      <c r="D30" s="756">
        <v>1583</v>
      </c>
      <c r="E30" s="373"/>
      <c r="F30" s="374"/>
      <c r="G30" s="374"/>
      <c r="H30" s="374"/>
    </row>
    <row r="31" spans="1:8" ht="15.75" customHeight="1">
      <c r="A31" s="370" t="s">
        <v>776</v>
      </c>
      <c r="B31" s="754">
        <f>SUM(C31:D31)</f>
        <v>2594</v>
      </c>
      <c r="C31" s="755">
        <v>1172</v>
      </c>
      <c r="D31" s="756">
        <v>1422</v>
      </c>
      <c r="E31" s="373"/>
      <c r="F31" s="374"/>
      <c r="G31" s="374"/>
      <c r="H31" s="374"/>
    </row>
    <row r="32" spans="1:8" ht="11.25" customHeight="1">
      <c r="A32" s="374"/>
      <c r="B32" s="420"/>
      <c r="C32" s="370"/>
      <c r="D32" s="372"/>
      <c r="E32" s="373"/>
      <c r="F32" s="374"/>
      <c r="G32" s="374"/>
      <c r="H32" s="374"/>
    </row>
    <row r="33" spans="1:8" ht="16.5" customHeight="1">
      <c r="A33" s="491" t="s">
        <v>879</v>
      </c>
      <c r="B33" s="484">
        <f>SUM(B34:B38)</f>
        <v>10028</v>
      </c>
      <c r="C33" s="485">
        <f>SUM(C34:C38)</f>
        <v>4409</v>
      </c>
      <c r="D33" s="486">
        <f>SUM(D34:D38)</f>
        <v>5619</v>
      </c>
      <c r="E33" s="373"/>
      <c r="F33" s="374"/>
      <c r="G33" s="374"/>
      <c r="H33" s="374"/>
    </row>
    <row r="34" spans="1:8" ht="16.5" customHeight="1">
      <c r="A34" s="425" t="s">
        <v>782</v>
      </c>
      <c r="B34" s="754">
        <f>SUM(C34:D34)</f>
        <v>2092</v>
      </c>
      <c r="C34" s="755">
        <v>923</v>
      </c>
      <c r="D34" s="756">
        <v>1169</v>
      </c>
      <c r="E34" s="373"/>
      <c r="F34" s="374"/>
      <c r="G34" s="374"/>
      <c r="H34" s="374"/>
    </row>
    <row r="35" spans="1:8" ht="16.5" customHeight="1">
      <c r="A35" s="425" t="s">
        <v>778</v>
      </c>
      <c r="B35" s="754">
        <f>SUM(C35:D35)</f>
        <v>1974</v>
      </c>
      <c r="C35" s="755">
        <v>887</v>
      </c>
      <c r="D35" s="756">
        <v>1087</v>
      </c>
      <c r="E35" s="373"/>
      <c r="F35" s="374"/>
      <c r="G35" s="374"/>
      <c r="H35" s="374"/>
    </row>
    <row r="36" spans="1:8" ht="16.5" customHeight="1">
      <c r="A36" s="425" t="s">
        <v>779</v>
      </c>
      <c r="B36" s="754">
        <f>SUM(C36:D36)</f>
        <v>2202</v>
      </c>
      <c r="C36" s="755">
        <v>1001</v>
      </c>
      <c r="D36" s="756">
        <v>1201</v>
      </c>
      <c r="E36" s="373"/>
      <c r="F36" s="374"/>
      <c r="G36" s="374"/>
      <c r="H36" s="374"/>
    </row>
    <row r="37" spans="1:8" ht="16.5" customHeight="1">
      <c r="A37" s="425" t="s">
        <v>780</v>
      </c>
      <c r="B37" s="754">
        <f>SUM(C37:D37)</f>
        <v>1922</v>
      </c>
      <c r="C37" s="755">
        <v>820</v>
      </c>
      <c r="D37" s="756">
        <v>1102</v>
      </c>
      <c r="E37" s="373"/>
      <c r="F37" s="374"/>
      <c r="G37" s="374"/>
      <c r="H37" s="374"/>
    </row>
    <row r="38" spans="1:8" ht="16.5" customHeight="1">
      <c r="A38" s="425" t="s">
        <v>781</v>
      </c>
      <c r="B38" s="754">
        <f>SUM(C38:D38)</f>
        <v>1838</v>
      </c>
      <c r="C38" s="755">
        <v>778</v>
      </c>
      <c r="D38" s="756">
        <v>1060</v>
      </c>
      <c r="E38" s="373"/>
      <c r="F38" s="374"/>
      <c r="G38" s="754"/>
      <c r="H38" s="374"/>
    </row>
    <row r="39" spans="1:8" ht="9" customHeight="1">
      <c r="A39" s="425"/>
      <c r="B39" s="427"/>
      <c r="C39" s="428"/>
      <c r="D39" s="429"/>
      <c r="E39" s="373"/>
      <c r="F39" s="374"/>
      <c r="G39" s="374"/>
      <c r="H39" s="374"/>
    </row>
    <row r="40" spans="1:8" ht="17.25" customHeight="1">
      <c r="A40" s="491" t="s">
        <v>880</v>
      </c>
      <c r="B40" s="484">
        <f>SUM(B41:B45)</f>
        <v>6065</v>
      </c>
      <c r="C40" s="485">
        <f>SUM(C41:C45)</f>
        <v>2258</v>
      </c>
      <c r="D40" s="486">
        <f>SUM(D41:D45)</f>
        <v>3807</v>
      </c>
      <c r="E40" s="373"/>
      <c r="F40" s="374"/>
      <c r="G40" s="374"/>
      <c r="H40" s="374"/>
    </row>
    <row r="41" spans="1:8" ht="15.75" customHeight="1">
      <c r="A41" s="425" t="s">
        <v>787</v>
      </c>
      <c r="B41" s="754">
        <f>SUM(C41:D41)</f>
        <v>1515</v>
      </c>
      <c r="C41" s="755">
        <v>611</v>
      </c>
      <c r="D41" s="756">
        <v>904</v>
      </c>
      <c r="E41" s="373"/>
      <c r="F41" s="374"/>
      <c r="G41" s="374"/>
      <c r="H41" s="374"/>
    </row>
    <row r="42" spans="1:8" ht="15.75" customHeight="1">
      <c r="A42" s="425" t="s">
        <v>783</v>
      </c>
      <c r="B42" s="754">
        <f>SUM(C42:D42)</f>
        <v>1354</v>
      </c>
      <c r="C42" s="755">
        <v>514</v>
      </c>
      <c r="D42" s="756">
        <v>840</v>
      </c>
      <c r="E42" s="373"/>
      <c r="F42" s="374"/>
      <c r="G42" s="374"/>
      <c r="H42" s="374"/>
    </row>
    <row r="43" spans="1:8" ht="15.75" customHeight="1">
      <c r="A43" s="425" t="s">
        <v>784</v>
      </c>
      <c r="B43" s="754">
        <f>SUM(C43:D43)</f>
        <v>1168</v>
      </c>
      <c r="C43" s="755">
        <v>416</v>
      </c>
      <c r="D43" s="756">
        <v>752</v>
      </c>
      <c r="E43" s="373"/>
      <c r="F43" s="374"/>
      <c r="G43" s="374"/>
      <c r="H43" s="374"/>
    </row>
    <row r="44" spans="1:8" ht="15.75" customHeight="1">
      <c r="A44" s="425" t="s">
        <v>785</v>
      </c>
      <c r="B44" s="754">
        <f>SUM(C44:D44)</f>
        <v>1139</v>
      </c>
      <c r="C44" s="755">
        <v>418</v>
      </c>
      <c r="D44" s="756">
        <v>721</v>
      </c>
      <c r="E44" s="373"/>
      <c r="F44" s="374"/>
      <c r="G44" s="374"/>
      <c r="H44" s="374"/>
    </row>
    <row r="45" spans="1:8" ht="15.75" customHeight="1" thickBot="1">
      <c r="A45" s="426" t="s">
        <v>786</v>
      </c>
      <c r="B45" s="757">
        <f>SUM(C45:D45)</f>
        <v>889</v>
      </c>
      <c r="C45" s="758">
        <v>299</v>
      </c>
      <c r="D45" s="759">
        <v>590</v>
      </c>
      <c r="E45" s="380"/>
      <c r="F45" s="381"/>
      <c r="G45" s="381"/>
      <c r="H45" s="381"/>
    </row>
    <row r="46" ht="12" customHeight="1" thickTop="1"/>
    <row r="47" ht="14.25" customHeight="1">
      <c r="A47" s="273" t="s">
        <v>596</v>
      </c>
    </row>
    <row r="48" spans="1:4" ht="14.25" customHeight="1">
      <c r="A48" s="909" t="s">
        <v>311</v>
      </c>
      <c r="B48" s="910"/>
      <c r="C48" s="913" t="s">
        <v>639</v>
      </c>
      <c r="D48" s="914"/>
    </row>
    <row r="49" spans="1:4" ht="14.25" customHeight="1">
      <c r="A49" s="951" t="s">
        <v>306</v>
      </c>
      <c r="B49" s="951"/>
      <c r="C49" s="930">
        <v>13</v>
      </c>
      <c r="D49" s="950"/>
    </row>
    <row r="50" spans="1:4" ht="14.25" customHeight="1">
      <c r="A50" s="951" t="s">
        <v>307</v>
      </c>
      <c r="B50" s="951"/>
      <c r="C50" s="930">
        <v>60.4</v>
      </c>
      <c r="D50" s="950"/>
    </row>
    <row r="51" spans="1:4" ht="14.25" customHeight="1">
      <c r="A51" s="951" t="s">
        <v>308</v>
      </c>
      <c r="B51" s="951"/>
      <c r="C51" s="930">
        <v>26.6</v>
      </c>
      <c r="D51" s="950"/>
    </row>
    <row r="52" ht="18" customHeight="1">
      <c r="A52" s="367" t="s">
        <v>853</v>
      </c>
    </row>
  </sheetData>
  <sheetProtection/>
  <mergeCells count="13">
    <mergeCell ref="C49:D49"/>
    <mergeCell ref="A50:B50"/>
    <mergeCell ref="C50:D50"/>
    <mergeCell ref="A51:B51"/>
    <mergeCell ref="C51:D51"/>
    <mergeCell ref="F3:H3"/>
    <mergeCell ref="A49:B49"/>
    <mergeCell ref="G2:H2"/>
    <mergeCell ref="A3:A4"/>
    <mergeCell ref="B3:D3"/>
    <mergeCell ref="E3:E4"/>
    <mergeCell ref="A48:B48"/>
    <mergeCell ref="C48:D48"/>
  </mergeCells>
  <printOptions horizontalCentered="1"/>
  <pageMargins left="0.2362204724409449" right="0.2362204724409449" top="0.5905511811023623" bottom="0.7086614173228347" header="0.31496062992125984" footer="0.31496062992125984"/>
  <pageSetup blackAndWhite="1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42" sqref="A42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>
      <c r="A1" s="124" t="s">
        <v>590</v>
      </c>
    </row>
    <row r="2" spans="7:9" ht="13.5" customHeight="1" thickBot="1">
      <c r="G2" s="952"/>
      <c r="H2" s="952"/>
      <c r="I2" s="952"/>
    </row>
    <row r="3" spans="1:11" ht="21" customHeight="1" thickTop="1">
      <c r="A3" s="959" t="s">
        <v>323</v>
      </c>
      <c r="B3" s="959"/>
      <c r="C3" s="960"/>
      <c r="D3" s="953" t="s">
        <v>339</v>
      </c>
      <c r="E3" s="955" t="s">
        <v>324</v>
      </c>
      <c r="F3" s="955"/>
      <c r="G3" s="955"/>
      <c r="H3" s="953" t="s">
        <v>953</v>
      </c>
      <c r="I3" s="957" t="s">
        <v>954</v>
      </c>
      <c r="J3" s="968" t="s">
        <v>955</v>
      </c>
      <c r="K3" s="966" t="s">
        <v>957</v>
      </c>
    </row>
    <row r="4" spans="1:11" ht="21" customHeight="1">
      <c r="A4" s="961"/>
      <c r="B4" s="961"/>
      <c r="C4" s="962"/>
      <c r="D4" s="954"/>
      <c r="E4" s="275" t="s">
        <v>87</v>
      </c>
      <c r="F4" s="275" t="s">
        <v>56</v>
      </c>
      <c r="G4" s="275" t="s">
        <v>57</v>
      </c>
      <c r="H4" s="956"/>
      <c r="I4" s="958"/>
      <c r="J4" s="969"/>
      <c r="K4" s="967"/>
    </row>
    <row r="5" spans="1:12" ht="19.5" customHeight="1">
      <c r="A5" s="965" t="s">
        <v>343</v>
      </c>
      <c r="B5" s="965"/>
      <c r="C5" s="965"/>
      <c r="D5" s="766">
        <v>4170235</v>
      </c>
      <c r="E5" s="584">
        <v>9201825</v>
      </c>
      <c r="F5" s="584">
        <v>4585811</v>
      </c>
      <c r="G5" s="584">
        <v>4616014</v>
      </c>
      <c r="H5" s="585">
        <f>SUM(E5/D5)</f>
        <v>2.206548312025581</v>
      </c>
      <c r="I5" s="584">
        <v>3808</v>
      </c>
      <c r="J5" s="598">
        <f>SUM(F5/G5*100)</f>
        <v>99.3456908926186</v>
      </c>
      <c r="K5" s="598">
        <v>100</v>
      </c>
      <c r="L5" s="398"/>
    </row>
    <row r="6" spans="1:12" ht="10.5" customHeight="1">
      <c r="A6" s="276"/>
      <c r="B6" s="276"/>
      <c r="C6" s="276"/>
      <c r="D6" s="586"/>
      <c r="E6" s="439"/>
      <c r="F6" s="439"/>
      <c r="G6" s="587"/>
      <c r="H6" s="588"/>
      <c r="I6" s="439"/>
      <c r="J6" s="587"/>
      <c r="K6" s="127"/>
      <c r="L6" s="439"/>
    </row>
    <row r="7" spans="1:12" ht="19.5" customHeight="1">
      <c r="A7" s="276"/>
      <c r="B7" s="965" t="s">
        <v>344</v>
      </c>
      <c r="C7" s="965"/>
      <c r="D7" s="767">
        <f>SUM(D8:D25)</f>
        <v>1713356</v>
      </c>
      <c r="E7" s="398">
        <f>SUM(E8:E25)</f>
        <v>3749929</v>
      </c>
      <c r="F7" s="398">
        <f>SUM(F8:F25)</f>
        <v>1862571</v>
      </c>
      <c r="G7" s="398">
        <f>SUM(G8:G25)</f>
        <v>1887358</v>
      </c>
      <c r="H7" s="589">
        <f aca="true" t="shared" si="0" ref="H7:H25">SUM(E7/D7)</f>
        <v>2.188645558774709</v>
      </c>
      <c r="I7" s="398">
        <v>8570</v>
      </c>
      <c r="J7" s="595">
        <f aca="true" t="shared" si="1" ref="J7:J39">SUM(F7/G7*100)</f>
        <v>98.68668265374137</v>
      </c>
      <c r="K7" s="595">
        <f>SUM(E7/E5*100)</f>
        <v>40.752013866814465</v>
      </c>
      <c r="L7" s="398"/>
    </row>
    <row r="8" spans="1:12" ht="19.5" customHeight="1">
      <c r="A8" s="276"/>
      <c r="B8" s="276"/>
      <c r="C8" s="322" t="s">
        <v>345</v>
      </c>
      <c r="D8" s="767">
        <v>140329</v>
      </c>
      <c r="E8" s="398">
        <v>292975</v>
      </c>
      <c r="F8" s="398">
        <v>151304</v>
      </c>
      <c r="G8" s="398">
        <v>141671</v>
      </c>
      <c r="H8" s="589">
        <f t="shared" si="0"/>
        <v>2.087772306508277</v>
      </c>
      <c r="I8" s="398">
        <v>8817</v>
      </c>
      <c r="J8" s="595">
        <f t="shared" si="1"/>
        <v>106.79955671944153</v>
      </c>
      <c r="K8" s="595">
        <f>SUM(E8/E5*100)</f>
        <v>3.183879284815784</v>
      </c>
      <c r="L8" s="398"/>
    </row>
    <row r="9" spans="1:12" ht="19.5" customHeight="1">
      <c r="A9" s="276"/>
      <c r="B9" s="276"/>
      <c r="C9" s="322" t="s">
        <v>346</v>
      </c>
      <c r="D9" s="767">
        <v>126093</v>
      </c>
      <c r="E9" s="398">
        <v>245036</v>
      </c>
      <c r="F9" s="398">
        <v>124258</v>
      </c>
      <c r="G9" s="398">
        <v>120778</v>
      </c>
      <c r="H9" s="589">
        <f t="shared" si="0"/>
        <v>1.9432958213382185</v>
      </c>
      <c r="I9" s="398">
        <v>10330</v>
      </c>
      <c r="J9" s="595">
        <f t="shared" si="1"/>
        <v>102.8813194455944</v>
      </c>
      <c r="K9" s="595">
        <f>SUM(E9/E5*100)</f>
        <v>2.662906542995547</v>
      </c>
      <c r="L9" s="398"/>
    </row>
    <row r="10" spans="1:12" ht="19.5" customHeight="1">
      <c r="A10" s="276"/>
      <c r="B10" s="276"/>
      <c r="C10" s="322" t="s">
        <v>347</v>
      </c>
      <c r="D10" s="767">
        <v>55811</v>
      </c>
      <c r="E10" s="398">
        <v>103985</v>
      </c>
      <c r="F10" s="398">
        <v>52588</v>
      </c>
      <c r="G10" s="398">
        <v>51397</v>
      </c>
      <c r="H10" s="589">
        <f t="shared" si="0"/>
        <v>1.8631631757180485</v>
      </c>
      <c r="I10" s="398">
        <v>14792</v>
      </c>
      <c r="J10" s="595">
        <f t="shared" si="1"/>
        <v>102.31725587096523</v>
      </c>
      <c r="K10" s="595">
        <f>SUM(E10/E5*100)</f>
        <v>1.1300475720848853</v>
      </c>
      <c r="L10" s="398"/>
    </row>
    <row r="11" spans="1:12" ht="19.5" customHeight="1">
      <c r="A11" s="276"/>
      <c r="B11" s="276"/>
      <c r="C11" s="322" t="s">
        <v>348</v>
      </c>
      <c r="D11" s="767">
        <v>81445</v>
      </c>
      <c r="E11" s="398">
        <v>149910</v>
      </c>
      <c r="F11" s="398">
        <v>78718</v>
      </c>
      <c r="G11" s="398">
        <v>71192</v>
      </c>
      <c r="H11" s="589">
        <f t="shared" si="0"/>
        <v>1.8406286450979188</v>
      </c>
      <c r="I11" s="398">
        <v>7045</v>
      </c>
      <c r="J11" s="595">
        <f t="shared" si="1"/>
        <v>110.57141251826049</v>
      </c>
      <c r="K11" s="595">
        <f>SUM(E11/E5*100)</f>
        <v>1.6291333512645592</v>
      </c>
      <c r="L11" s="398"/>
    </row>
    <row r="12" spans="1:12" ht="19.5" customHeight="1">
      <c r="A12" s="276"/>
      <c r="B12" s="276"/>
      <c r="C12" s="322" t="s">
        <v>349</v>
      </c>
      <c r="D12" s="767">
        <v>99863</v>
      </c>
      <c r="E12" s="398">
        <v>195482</v>
      </c>
      <c r="F12" s="398">
        <v>97459</v>
      </c>
      <c r="G12" s="398">
        <v>98023</v>
      </c>
      <c r="H12" s="589">
        <f t="shared" si="0"/>
        <v>1.957501777435086</v>
      </c>
      <c r="I12" s="398">
        <v>15453</v>
      </c>
      <c r="J12" s="595">
        <f t="shared" si="1"/>
        <v>99.42462483294737</v>
      </c>
      <c r="K12" s="595">
        <f>SUM(E12/E5*100)</f>
        <v>2.1243829349069343</v>
      </c>
      <c r="L12" s="398"/>
    </row>
    <row r="13" spans="1:12" ht="19.5" customHeight="1">
      <c r="A13" s="276"/>
      <c r="B13" s="276"/>
      <c r="C13" s="322" t="s">
        <v>350</v>
      </c>
      <c r="D13" s="767">
        <v>94026</v>
      </c>
      <c r="E13" s="398">
        <v>213751</v>
      </c>
      <c r="F13" s="398">
        <v>104721</v>
      </c>
      <c r="G13" s="398">
        <v>109030</v>
      </c>
      <c r="H13" s="589">
        <f t="shared" si="0"/>
        <v>2.273318018420437</v>
      </c>
      <c r="I13" s="398">
        <v>10741</v>
      </c>
      <c r="J13" s="595">
        <f t="shared" si="1"/>
        <v>96.04787673117491</v>
      </c>
      <c r="K13" s="595">
        <f>SUM(E13/E5*100)</f>
        <v>2.322919638223939</v>
      </c>
      <c r="L13" s="398"/>
    </row>
    <row r="14" spans="1:12" ht="19.5" customHeight="1">
      <c r="A14" s="276"/>
      <c r="B14" s="276"/>
      <c r="C14" s="322" t="s">
        <v>952</v>
      </c>
      <c r="D14" s="767">
        <v>96671</v>
      </c>
      <c r="E14" s="398">
        <v>205939</v>
      </c>
      <c r="F14" s="398">
        <v>102337</v>
      </c>
      <c r="G14" s="398">
        <v>103602</v>
      </c>
      <c r="H14" s="589">
        <f t="shared" si="0"/>
        <v>2.1303079517125094</v>
      </c>
      <c r="I14" s="398">
        <v>9391</v>
      </c>
      <c r="J14" s="595">
        <f t="shared" si="1"/>
        <v>98.77898110075095</v>
      </c>
      <c r="K14" s="595">
        <f>SUM(E14/E5*100)</f>
        <v>2.2380234355684876</v>
      </c>
      <c r="L14" s="398"/>
    </row>
    <row r="15" spans="1:12" ht="19.5" customHeight="1">
      <c r="A15" s="276"/>
      <c r="B15" s="276"/>
      <c r="C15" s="322" t="s">
        <v>351</v>
      </c>
      <c r="D15" s="767">
        <v>106227</v>
      </c>
      <c r="E15" s="398">
        <v>245127</v>
      </c>
      <c r="F15" s="398">
        <v>118673</v>
      </c>
      <c r="G15" s="398">
        <v>126454</v>
      </c>
      <c r="H15" s="589">
        <f t="shared" si="0"/>
        <v>2.307577169646135</v>
      </c>
      <c r="I15" s="398">
        <v>7489</v>
      </c>
      <c r="J15" s="595">
        <f t="shared" si="1"/>
        <v>93.846774321097</v>
      </c>
      <c r="K15" s="595">
        <f>SUM(E15/E5*100)</f>
        <v>2.6638954772558705</v>
      </c>
      <c r="L15" s="398"/>
    </row>
    <row r="16" spans="1:12" ht="19.5" customHeight="1">
      <c r="A16" s="276"/>
      <c r="B16" s="276"/>
      <c r="C16" s="322" t="s">
        <v>352</v>
      </c>
      <c r="D16" s="767">
        <v>77059</v>
      </c>
      <c r="E16" s="398">
        <v>166347</v>
      </c>
      <c r="F16" s="398">
        <v>81775</v>
      </c>
      <c r="G16" s="398">
        <v>84572</v>
      </c>
      <c r="H16" s="589">
        <f t="shared" si="0"/>
        <v>2.158696583137596</v>
      </c>
      <c r="I16" s="398">
        <v>8732</v>
      </c>
      <c r="J16" s="595">
        <f t="shared" si="1"/>
        <v>96.6927588327106</v>
      </c>
      <c r="K16" s="595">
        <f>SUM(E16/E5*100)</f>
        <v>1.8077609604616476</v>
      </c>
      <c r="L16" s="398"/>
    </row>
    <row r="17" spans="1:12" ht="19.5" customHeight="1">
      <c r="A17" s="276"/>
      <c r="B17" s="276"/>
      <c r="C17" s="322" t="s">
        <v>353</v>
      </c>
      <c r="D17" s="767">
        <v>88473</v>
      </c>
      <c r="E17" s="398">
        <v>198054</v>
      </c>
      <c r="F17" s="398">
        <v>96991</v>
      </c>
      <c r="G17" s="398">
        <v>101063</v>
      </c>
      <c r="H17" s="589">
        <f t="shared" si="0"/>
        <v>2.238581262079957</v>
      </c>
      <c r="I17" s="398">
        <v>6397</v>
      </c>
      <c r="J17" s="595">
        <f t="shared" si="1"/>
        <v>95.97083007628905</v>
      </c>
      <c r="K17" s="595">
        <f>SUM(E17/E5*100)</f>
        <v>2.1523339120228866</v>
      </c>
      <c r="L17" s="398"/>
    </row>
    <row r="18" spans="1:12" ht="19.5" customHeight="1">
      <c r="A18" s="276"/>
      <c r="B18" s="276"/>
      <c r="C18" s="322" t="s">
        <v>354</v>
      </c>
      <c r="D18" s="767">
        <v>170825</v>
      </c>
      <c r="E18" s="398">
        <v>353620</v>
      </c>
      <c r="F18" s="398">
        <v>178513</v>
      </c>
      <c r="G18" s="398">
        <v>175107</v>
      </c>
      <c r="H18" s="589">
        <f t="shared" si="0"/>
        <v>2.070071710815162</v>
      </c>
      <c r="I18" s="398">
        <v>11262</v>
      </c>
      <c r="J18" s="595">
        <f t="shared" si="1"/>
        <v>101.94509642675622</v>
      </c>
      <c r="K18" s="595">
        <f>SUM(E18/E5*100)</f>
        <v>3.8429333311598515</v>
      </c>
      <c r="L18" s="398"/>
    </row>
    <row r="19" spans="1:12" ht="19.5" customHeight="1">
      <c r="A19" s="276"/>
      <c r="B19" s="276"/>
      <c r="C19" s="322" t="s">
        <v>355</v>
      </c>
      <c r="D19" s="767">
        <v>78135</v>
      </c>
      <c r="E19" s="398">
        <v>182495</v>
      </c>
      <c r="F19" s="398">
        <v>89793</v>
      </c>
      <c r="G19" s="398">
        <v>92702</v>
      </c>
      <c r="H19" s="589">
        <f t="shared" si="0"/>
        <v>2.3356370384590774</v>
      </c>
      <c r="I19" s="398">
        <v>7154</v>
      </c>
      <c r="J19" s="595">
        <f t="shared" si="1"/>
        <v>96.86198787512676</v>
      </c>
      <c r="K19" s="595">
        <f>SUM(E19/E5*100)</f>
        <v>1.9832478883265003</v>
      </c>
      <c r="L19" s="398"/>
    </row>
    <row r="20" spans="1:12" ht="19.5" customHeight="1">
      <c r="A20" s="276"/>
      <c r="B20" s="276"/>
      <c r="C20" s="322" t="s">
        <v>356</v>
      </c>
      <c r="D20" s="767">
        <v>129589</v>
      </c>
      <c r="E20" s="398">
        <v>310387</v>
      </c>
      <c r="F20" s="398">
        <v>150534</v>
      </c>
      <c r="G20" s="398">
        <v>159853</v>
      </c>
      <c r="H20" s="589">
        <f t="shared" si="0"/>
        <v>2.3951647130543487</v>
      </c>
      <c r="I20" s="398">
        <v>8813</v>
      </c>
      <c r="J20" s="595">
        <f t="shared" si="1"/>
        <v>94.17026893458365</v>
      </c>
      <c r="K20" s="595">
        <f>SUM(E20/E5*100)</f>
        <v>3.373102618230623</v>
      </c>
      <c r="L20" s="398"/>
    </row>
    <row r="21" spans="1:12" ht="19.5" customHeight="1">
      <c r="A21" s="276"/>
      <c r="B21" s="276"/>
      <c r="C21" s="322" t="s">
        <v>357</v>
      </c>
      <c r="D21" s="767">
        <v>83925</v>
      </c>
      <c r="E21" s="398">
        <v>212642</v>
      </c>
      <c r="F21" s="398">
        <v>105840</v>
      </c>
      <c r="G21" s="398">
        <v>106802</v>
      </c>
      <c r="H21" s="589">
        <f t="shared" si="0"/>
        <v>2.5337146261543046</v>
      </c>
      <c r="I21" s="398">
        <v>7630</v>
      </c>
      <c r="J21" s="595">
        <f t="shared" si="1"/>
        <v>99.09926780397372</v>
      </c>
      <c r="K21" s="595">
        <f>SUM(E21/E5*100)</f>
        <v>2.310867681139339</v>
      </c>
      <c r="L21" s="398"/>
    </row>
    <row r="22" spans="1:12" ht="19.5" customHeight="1">
      <c r="A22" s="276"/>
      <c r="B22" s="276"/>
      <c r="C22" s="322" t="s">
        <v>358</v>
      </c>
      <c r="D22" s="767">
        <v>119663</v>
      </c>
      <c r="E22" s="398">
        <v>280733</v>
      </c>
      <c r="F22" s="398">
        <v>137246</v>
      </c>
      <c r="G22" s="398">
        <v>143487</v>
      </c>
      <c r="H22" s="589">
        <f t="shared" si="0"/>
        <v>2.3460301012008724</v>
      </c>
      <c r="I22" s="398">
        <v>7844</v>
      </c>
      <c r="J22" s="595">
        <f t="shared" si="1"/>
        <v>95.6504770467011</v>
      </c>
      <c r="K22" s="595">
        <f>SUM(E22/E5*100)</f>
        <v>3.050840458278657</v>
      </c>
      <c r="L22" s="398"/>
    </row>
    <row r="23" spans="1:12" ht="19.5" customHeight="1">
      <c r="A23" s="276"/>
      <c r="B23" s="276"/>
      <c r="C23" s="322" t="s">
        <v>359</v>
      </c>
      <c r="D23" s="767">
        <v>51457</v>
      </c>
      <c r="E23" s="398">
        <v>119612</v>
      </c>
      <c r="F23" s="398">
        <v>58208</v>
      </c>
      <c r="G23" s="398">
        <v>61404</v>
      </c>
      <c r="H23" s="589">
        <f t="shared" si="0"/>
        <v>2.3245039547583417</v>
      </c>
      <c r="I23" s="398">
        <v>6459</v>
      </c>
      <c r="J23" s="595">
        <f t="shared" si="1"/>
        <v>94.79512735326688</v>
      </c>
      <c r="K23" s="595">
        <f>SUM(E23/E5*100)</f>
        <v>1.2998725796241506</v>
      </c>
      <c r="L23" s="398"/>
    </row>
    <row r="24" spans="1:12" ht="19.5" customHeight="1">
      <c r="A24" s="276"/>
      <c r="B24" s="276"/>
      <c r="C24" s="322" t="s">
        <v>360</v>
      </c>
      <c r="D24" s="767">
        <v>62339</v>
      </c>
      <c r="E24" s="398">
        <v>151830</v>
      </c>
      <c r="F24" s="398">
        <v>74157</v>
      </c>
      <c r="G24" s="398">
        <v>77673</v>
      </c>
      <c r="H24" s="589">
        <f t="shared" si="0"/>
        <v>2.435553987070694</v>
      </c>
      <c r="I24" s="398">
        <v>6439</v>
      </c>
      <c r="J24" s="595">
        <f t="shared" si="1"/>
        <v>95.47333050094628</v>
      </c>
      <c r="K24" s="595">
        <f>SUM(E24/E5*100)</f>
        <v>1.6499987774164366</v>
      </c>
      <c r="L24" s="398"/>
    </row>
    <row r="25" spans="1:12" ht="19.5" customHeight="1">
      <c r="A25" s="276"/>
      <c r="B25" s="276"/>
      <c r="C25" s="322" t="s">
        <v>361</v>
      </c>
      <c r="D25" s="767">
        <v>51426</v>
      </c>
      <c r="E25" s="398">
        <v>122004</v>
      </c>
      <c r="F25" s="398">
        <v>59456</v>
      </c>
      <c r="G25" s="398">
        <v>62548</v>
      </c>
      <c r="H25" s="589">
        <f t="shared" si="0"/>
        <v>2.3724186209310467</v>
      </c>
      <c r="I25" s="398">
        <v>7106</v>
      </c>
      <c r="J25" s="595">
        <f t="shared" si="1"/>
        <v>95.05659653386199</v>
      </c>
      <c r="K25" s="595">
        <f>SUM(E25/E5*100)</f>
        <v>1.3258674230383647</v>
      </c>
      <c r="L25" s="398"/>
    </row>
    <row r="26" spans="1:12" ht="10.5" customHeight="1">
      <c r="A26" s="276"/>
      <c r="B26" s="276"/>
      <c r="C26" s="322"/>
      <c r="D26" s="586"/>
      <c r="E26" s="439"/>
      <c r="F26" s="439"/>
      <c r="G26" s="587"/>
      <c r="H26" s="590"/>
      <c r="J26" s="587"/>
      <c r="K26" s="127"/>
      <c r="L26" s="439"/>
    </row>
    <row r="27" spans="1:12" ht="19.5" customHeight="1">
      <c r="A27" s="276"/>
      <c r="B27" s="965" t="s">
        <v>362</v>
      </c>
      <c r="C27" s="965"/>
      <c r="D27" s="767">
        <f>SUM(D28:D34)</f>
        <v>740983</v>
      </c>
      <c r="E27" s="398">
        <f>SUM(E28:E34)</f>
        <v>1531646</v>
      </c>
      <c r="F27" s="398">
        <f>SUM(F28:F34)</f>
        <v>774658</v>
      </c>
      <c r="G27" s="398">
        <f>SUM(G28:G34)</f>
        <v>756988</v>
      </c>
      <c r="H27" s="589">
        <f aca="true" t="shared" si="2" ref="H27:H34">SUM(E27/D27)</f>
        <v>2.067046072581962</v>
      </c>
      <c r="I27" s="439">
        <v>10710</v>
      </c>
      <c r="J27" s="595">
        <f t="shared" si="1"/>
        <v>102.33425100529996</v>
      </c>
      <c r="K27" s="595">
        <f>SUM(E27/E5*100)</f>
        <v>16.645024220738822</v>
      </c>
      <c r="L27" s="398"/>
    </row>
    <row r="28" spans="1:12" ht="19.5" customHeight="1">
      <c r="A28" s="276"/>
      <c r="B28" s="276"/>
      <c r="C28" s="322" t="s">
        <v>363</v>
      </c>
      <c r="D28" s="767">
        <v>120267</v>
      </c>
      <c r="E28" s="398">
        <v>233004</v>
      </c>
      <c r="F28" s="398">
        <v>125280</v>
      </c>
      <c r="G28" s="398">
        <v>107724</v>
      </c>
      <c r="H28" s="589">
        <f t="shared" si="2"/>
        <v>1.9373893087879468</v>
      </c>
      <c r="I28" s="398">
        <v>5894</v>
      </c>
      <c r="J28" s="595">
        <f t="shared" si="1"/>
        <v>116.2972039656901</v>
      </c>
      <c r="K28" s="595">
        <f>SUM(E28/E5*100)</f>
        <v>2.5321498724437816</v>
      </c>
      <c r="L28" s="398"/>
    </row>
    <row r="29" spans="1:12" ht="19.5" customHeight="1">
      <c r="A29" s="276"/>
      <c r="B29" s="276"/>
      <c r="C29" s="322" t="s">
        <v>364</v>
      </c>
      <c r="D29" s="767">
        <v>81675</v>
      </c>
      <c r="E29" s="398">
        <v>170775</v>
      </c>
      <c r="F29" s="398">
        <v>86286</v>
      </c>
      <c r="G29" s="398">
        <v>84489</v>
      </c>
      <c r="H29" s="589">
        <f t="shared" si="2"/>
        <v>2.090909090909091</v>
      </c>
      <c r="I29" s="398">
        <v>17060</v>
      </c>
      <c r="J29" s="595">
        <f t="shared" si="1"/>
        <v>102.12690409402407</v>
      </c>
      <c r="K29" s="595">
        <f>SUM(E29/E5*100)</f>
        <v>1.855881849524415</v>
      </c>
      <c r="L29" s="398"/>
    </row>
    <row r="30" spans="1:12" ht="19.5" customHeight="1">
      <c r="A30" s="276"/>
      <c r="B30" s="276"/>
      <c r="C30" s="322" t="s">
        <v>365</v>
      </c>
      <c r="D30" s="767">
        <v>132909</v>
      </c>
      <c r="E30" s="398">
        <v>261950</v>
      </c>
      <c r="F30" s="398">
        <v>133304</v>
      </c>
      <c r="G30" s="398">
        <v>128646</v>
      </c>
      <c r="H30" s="589">
        <f t="shared" si="2"/>
        <v>1.9708973809147612</v>
      </c>
      <c r="I30" s="398">
        <v>17771</v>
      </c>
      <c r="J30" s="595">
        <f t="shared" si="1"/>
        <v>103.6207888313667</v>
      </c>
      <c r="K30" s="595">
        <f>SUM(E30/E5*100)</f>
        <v>2.8467179065022425</v>
      </c>
      <c r="L30" s="398"/>
    </row>
    <row r="31" spans="1:12" ht="19.5" customHeight="1">
      <c r="A31" s="276"/>
      <c r="B31" s="276"/>
      <c r="C31" s="322" t="s">
        <v>366</v>
      </c>
      <c r="D31" s="767">
        <v>113117</v>
      </c>
      <c r="E31" s="398">
        <v>233262</v>
      </c>
      <c r="F31" s="398">
        <v>116956</v>
      </c>
      <c r="G31" s="398">
        <v>116306</v>
      </c>
      <c r="H31" s="589">
        <f t="shared" si="2"/>
        <v>2.0621303606000865</v>
      </c>
      <c r="I31" s="398">
        <v>14258</v>
      </c>
      <c r="J31" s="595">
        <f t="shared" si="1"/>
        <v>100.55887056557702</v>
      </c>
      <c r="K31" s="595">
        <f>SUM(E31/E5*100)</f>
        <v>2.5349536640829404</v>
      </c>
      <c r="L31" s="398"/>
    </row>
    <row r="32" spans="1:12" ht="19.5" customHeight="1">
      <c r="A32" s="276"/>
      <c r="B32" s="276"/>
      <c r="C32" s="322" t="s">
        <v>367</v>
      </c>
      <c r="D32" s="767">
        <v>100853</v>
      </c>
      <c r="E32" s="398">
        <v>232533</v>
      </c>
      <c r="F32" s="398">
        <v>113508</v>
      </c>
      <c r="G32" s="398">
        <v>119025</v>
      </c>
      <c r="H32" s="589">
        <f t="shared" si="2"/>
        <v>2.305662697192944</v>
      </c>
      <c r="I32" s="398">
        <v>12495</v>
      </c>
      <c r="J32" s="595">
        <f t="shared" si="1"/>
        <v>95.36483931947069</v>
      </c>
      <c r="K32" s="595">
        <f>SUM(E32/E5*100)</f>
        <v>2.5270313225908994</v>
      </c>
      <c r="L32" s="398"/>
    </row>
    <row r="33" spans="1:12" ht="19.5" customHeight="1">
      <c r="A33" s="276"/>
      <c r="B33" s="276"/>
      <c r="C33" s="322" t="s">
        <v>368</v>
      </c>
      <c r="D33" s="767">
        <v>113360</v>
      </c>
      <c r="E33" s="398">
        <v>220015</v>
      </c>
      <c r="F33" s="398">
        <v>112111</v>
      </c>
      <c r="G33" s="398">
        <v>107904</v>
      </c>
      <c r="H33" s="589">
        <f t="shared" si="2"/>
        <v>1.9408521524347213</v>
      </c>
      <c r="I33" s="398">
        <v>10732</v>
      </c>
      <c r="J33" s="595">
        <f t="shared" si="1"/>
        <v>103.89883600237249</v>
      </c>
      <c r="K33" s="595">
        <f>SUM(E33/E5*100)</f>
        <v>2.3909930910444395</v>
      </c>
      <c r="L33" s="398"/>
    </row>
    <row r="34" spans="1:12" ht="19.5" customHeight="1">
      <c r="A34" s="276"/>
      <c r="B34" s="276"/>
      <c r="C34" s="322" t="s">
        <v>369</v>
      </c>
      <c r="D34" s="767">
        <v>78802</v>
      </c>
      <c r="E34" s="398">
        <v>180107</v>
      </c>
      <c r="F34" s="398">
        <v>87213</v>
      </c>
      <c r="G34" s="398">
        <v>92894</v>
      </c>
      <c r="H34" s="589">
        <f t="shared" si="2"/>
        <v>2.2855638181772036</v>
      </c>
      <c r="I34" s="398">
        <v>7747</v>
      </c>
      <c r="J34" s="595">
        <f t="shared" si="1"/>
        <v>93.88442741188882</v>
      </c>
      <c r="K34" s="595">
        <f>SUM(E34/E5*100)</f>
        <v>1.957296514550103</v>
      </c>
      <c r="L34" s="398"/>
    </row>
    <row r="35" spans="1:12" ht="10.5" customHeight="1">
      <c r="A35" s="276"/>
      <c r="B35" s="276"/>
      <c r="C35" s="322"/>
      <c r="D35" s="586"/>
      <c r="E35" s="439"/>
      <c r="F35" s="439"/>
      <c r="G35" s="587"/>
      <c r="H35" s="590"/>
      <c r="I35" s="590"/>
      <c r="J35" s="587"/>
      <c r="K35" s="127"/>
      <c r="L35" s="439"/>
    </row>
    <row r="36" spans="1:12" ht="19.5" customHeight="1">
      <c r="A36" s="276"/>
      <c r="B36" s="965" t="s">
        <v>376</v>
      </c>
      <c r="C36" s="965"/>
      <c r="D36" s="767">
        <f>SUM(D37:D39)</f>
        <v>327512</v>
      </c>
      <c r="E36" s="398">
        <f>SUM(E37:E39)</f>
        <v>722796</v>
      </c>
      <c r="F36" s="398">
        <f>SUM(F37:F39)</f>
        <v>361412</v>
      </c>
      <c r="G36" s="398">
        <f>SUM(G37:G39)</f>
        <v>361384</v>
      </c>
      <c r="H36" s="589">
        <f>SUM(E36/D36)</f>
        <v>2.2069298224187204</v>
      </c>
      <c r="I36" s="398">
        <v>2198</v>
      </c>
      <c r="J36" s="595">
        <f t="shared" si="1"/>
        <v>100.0077479910566</v>
      </c>
      <c r="K36" s="595">
        <f>SUM(E36/9160412*100)</f>
        <v>7.890431129080221</v>
      </c>
      <c r="L36" s="398"/>
    </row>
    <row r="37" spans="1:12" ht="19.5" customHeight="1">
      <c r="A37" s="276"/>
      <c r="B37" s="276"/>
      <c r="C37" s="322" t="s">
        <v>355</v>
      </c>
      <c r="D37" s="767">
        <v>74038</v>
      </c>
      <c r="E37" s="398">
        <v>170464</v>
      </c>
      <c r="F37" s="398">
        <v>85729</v>
      </c>
      <c r="G37" s="398">
        <v>84735</v>
      </c>
      <c r="H37" s="589">
        <f>SUM(E37/D37)</f>
        <v>2.30238526162241</v>
      </c>
      <c r="I37" s="398">
        <v>671</v>
      </c>
      <c r="J37" s="595">
        <f t="shared" si="1"/>
        <v>101.17306897976044</v>
      </c>
      <c r="K37" s="595">
        <f>SUM(E37/E5*100)</f>
        <v>1.852502085184189</v>
      </c>
      <c r="L37" s="398"/>
    </row>
    <row r="38" spans="1:12" ht="19.5" customHeight="1">
      <c r="A38" s="276"/>
      <c r="B38" s="276"/>
      <c r="C38" s="322" t="s">
        <v>759</v>
      </c>
      <c r="D38" s="767">
        <v>123009</v>
      </c>
      <c r="E38" s="398">
        <v>272228</v>
      </c>
      <c r="F38" s="398">
        <v>136746</v>
      </c>
      <c r="G38" s="398">
        <v>135482</v>
      </c>
      <c r="H38" s="589">
        <f>SUM(E38/D38)</f>
        <v>2.2130738401255194</v>
      </c>
      <c r="I38" s="398">
        <v>7383</v>
      </c>
      <c r="J38" s="595">
        <f t="shared" si="1"/>
        <v>100.93296526475841</v>
      </c>
      <c r="K38" s="595">
        <f>SUM(E38/E5*100)</f>
        <v>2.958413140871512</v>
      </c>
      <c r="L38" s="398"/>
    </row>
    <row r="39" spans="1:12" ht="19.5" customHeight="1" thickBot="1">
      <c r="A39" s="276"/>
      <c r="B39" s="276"/>
      <c r="C39" s="322" t="s">
        <v>349</v>
      </c>
      <c r="D39" s="768">
        <v>130465</v>
      </c>
      <c r="E39" s="591">
        <v>280104</v>
      </c>
      <c r="F39" s="591">
        <v>138937</v>
      </c>
      <c r="G39" s="591">
        <v>141167</v>
      </c>
      <c r="H39" s="592">
        <f>SUM(E39/D39)</f>
        <v>2.146966619399839</v>
      </c>
      <c r="I39" s="591">
        <v>7350</v>
      </c>
      <c r="J39" s="597">
        <f t="shared" si="1"/>
        <v>98.42031069584252</v>
      </c>
      <c r="K39" s="597">
        <f>SUM(E39/E5*100)</f>
        <v>3.044004857732026</v>
      </c>
      <c r="L39" s="398"/>
    </row>
    <row r="40" spans="1:11" ht="18" customHeight="1" thickTop="1">
      <c r="A40" s="963" t="s">
        <v>642</v>
      </c>
      <c r="B40" s="963"/>
      <c r="C40" s="963"/>
      <c r="D40" s="964"/>
      <c r="E40" s="964"/>
      <c r="F40" s="964"/>
      <c r="G40" s="964"/>
      <c r="H40" s="126"/>
      <c r="I40" s="160"/>
      <c r="J40" s="438"/>
      <c r="K40" s="678"/>
    </row>
    <row r="41" spans="1:7" ht="18" customHeight="1">
      <c r="A41" s="651" t="s">
        <v>1030</v>
      </c>
      <c r="B41" s="652"/>
      <c r="C41" s="652"/>
      <c r="D41" s="652"/>
      <c r="E41" s="652"/>
      <c r="F41" s="652"/>
      <c r="G41" s="652"/>
    </row>
    <row r="42" ht="13.5">
      <c r="A42" s="651"/>
    </row>
    <row r="43" ht="13.5">
      <c r="A43" s="765"/>
    </row>
    <row r="45" ht="13.5">
      <c r="F45" s="653"/>
    </row>
  </sheetData>
  <sheetProtection/>
  <mergeCells count="13">
    <mergeCell ref="A40:G40"/>
    <mergeCell ref="B7:C7"/>
    <mergeCell ref="B27:C27"/>
    <mergeCell ref="B36:C36"/>
    <mergeCell ref="K3:K4"/>
    <mergeCell ref="J3:J4"/>
    <mergeCell ref="A5:C5"/>
    <mergeCell ref="G2:I2"/>
    <mergeCell ref="D3:D4"/>
    <mergeCell ref="E3:G3"/>
    <mergeCell ref="H3:H4"/>
    <mergeCell ref="I3:I4"/>
    <mergeCell ref="A3:C4"/>
  </mergeCells>
  <printOptions/>
  <pageMargins left="0.3937007874015748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35" sqref="A35"/>
    </sheetView>
  </sheetViews>
  <sheetFormatPr defaultColWidth="9.00390625" defaultRowHeight="13.5"/>
  <cols>
    <col min="1" max="1" width="1.625" style="58" customWidth="1"/>
    <col min="2" max="2" width="1.37890625" style="58" customWidth="1"/>
    <col min="3" max="3" width="8.625" style="58" bestFit="1" customWidth="1"/>
    <col min="4" max="4" width="10.00390625" style="58" customWidth="1"/>
    <col min="5" max="7" width="10.50390625" style="58" customWidth="1"/>
    <col min="8" max="11" width="9.625" style="58" customWidth="1"/>
    <col min="12" max="16384" width="9.00390625" style="58" customWidth="1"/>
  </cols>
  <sheetData>
    <row r="1" ht="24.75" customHeight="1"/>
    <row r="2" spans="8:11" ht="13.5" customHeight="1" thickBot="1">
      <c r="H2" s="161"/>
      <c r="I2" s="972" t="s">
        <v>1031</v>
      </c>
      <c r="J2" s="972"/>
      <c r="K2" s="972"/>
    </row>
    <row r="3" spans="1:11" ht="21" customHeight="1" thickTop="1">
      <c r="A3" s="959" t="s">
        <v>323</v>
      </c>
      <c r="B3" s="959"/>
      <c r="C3" s="960"/>
      <c r="D3" s="953" t="s">
        <v>339</v>
      </c>
      <c r="E3" s="955" t="s">
        <v>324</v>
      </c>
      <c r="F3" s="955"/>
      <c r="G3" s="955"/>
      <c r="H3" s="953" t="s">
        <v>953</v>
      </c>
      <c r="I3" s="957" t="s">
        <v>954</v>
      </c>
      <c r="J3" s="968" t="s">
        <v>955</v>
      </c>
      <c r="K3" s="966" t="s">
        <v>956</v>
      </c>
    </row>
    <row r="4" spans="1:11" ht="21" customHeight="1">
      <c r="A4" s="961"/>
      <c r="B4" s="961"/>
      <c r="C4" s="962"/>
      <c r="D4" s="954"/>
      <c r="E4" s="440" t="s">
        <v>87</v>
      </c>
      <c r="F4" s="440" t="s">
        <v>56</v>
      </c>
      <c r="G4" s="440" t="s">
        <v>57</v>
      </c>
      <c r="H4" s="973"/>
      <c r="I4" s="974"/>
      <c r="J4" s="971"/>
      <c r="K4" s="970"/>
    </row>
    <row r="5" spans="1:12" ht="21" customHeight="1">
      <c r="A5" s="277"/>
      <c r="B5" s="965" t="s">
        <v>370</v>
      </c>
      <c r="C5" s="965"/>
      <c r="D5" s="766">
        <v>167134</v>
      </c>
      <c r="E5" s="398">
        <f>SUM(F5:G5)</f>
        <v>393025</v>
      </c>
      <c r="F5" s="398">
        <v>196143</v>
      </c>
      <c r="G5" s="398">
        <v>196882</v>
      </c>
      <c r="H5" s="589">
        <f>SUM(E5/D5)</f>
        <v>2.3515562363133773</v>
      </c>
      <c r="I5" s="398">
        <v>3898</v>
      </c>
      <c r="J5" s="595">
        <f aca="true" t="shared" si="0" ref="J5:J34">SUM(F5/G5*100)</f>
        <v>99.62464826647434</v>
      </c>
      <c r="K5" s="595">
        <f>SUM(E5/9160412*100)</f>
        <v>4.290472961259821</v>
      </c>
      <c r="L5" s="398"/>
    </row>
    <row r="6" spans="1:12" ht="19.5" customHeight="1">
      <c r="A6" s="276"/>
      <c r="B6" s="965" t="s">
        <v>371</v>
      </c>
      <c r="C6" s="965"/>
      <c r="D6" s="767">
        <v>112394</v>
      </c>
      <c r="E6" s="398">
        <f aca="true" t="shared" si="1" ref="E6:E34">SUM(F6:G6)</f>
        <v>257713</v>
      </c>
      <c r="F6" s="398">
        <v>128993</v>
      </c>
      <c r="G6" s="398">
        <v>128720</v>
      </c>
      <c r="H6" s="589">
        <f aca="true" t="shared" si="2" ref="H6:H34">SUM(E6/D6)</f>
        <v>2.292942683773155</v>
      </c>
      <c r="I6" s="398">
        <v>3800</v>
      </c>
      <c r="J6" s="595">
        <f t="shared" si="0"/>
        <v>100.21208825357364</v>
      </c>
      <c r="K6" s="595">
        <f aca="true" t="shared" si="3" ref="K6:K34">SUM(E6/9160412*100)</f>
        <v>2.8133341600792625</v>
      </c>
      <c r="L6" s="398"/>
    </row>
    <row r="7" spans="1:12" ht="19.5" customHeight="1">
      <c r="A7" s="276"/>
      <c r="B7" s="965" t="s">
        <v>372</v>
      </c>
      <c r="C7" s="965"/>
      <c r="D7" s="767">
        <v>74933</v>
      </c>
      <c r="E7" s="398">
        <f t="shared" si="1"/>
        <v>172293</v>
      </c>
      <c r="F7" s="398">
        <v>81021</v>
      </c>
      <c r="G7" s="398">
        <v>91272</v>
      </c>
      <c r="H7" s="589">
        <f t="shared" si="2"/>
        <v>2.2992940360054983</v>
      </c>
      <c r="I7" s="398">
        <v>4343</v>
      </c>
      <c r="J7" s="595">
        <f>SUM(F7/G7*100)</f>
        <v>88.76873520904549</v>
      </c>
      <c r="K7" s="595">
        <f t="shared" si="3"/>
        <v>1.8808433507139197</v>
      </c>
      <c r="L7" s="398"/>
    </row>
    <row r="8" spans="1:12" ht="19.5" customHeight="1">
      <c r="A8" s="276"/>
      <c r="B8" s="965" t="s">
        <v>373</v>
      </c>
      <c r="C8" s="965"/>
      <c r="D8" s="767">
        <v>191178</v>
      </c>
      <c r="E8" s="398">
        <f t="shared" si="1"/>
        <v>434769</v>
      </c>
      <c r="F8" s="398">
        <v>214848</v>
      </c>
      <c r="G8" s="398">
        <v>219921</v>
      </c>
      <c r="H8" s="589">
        <f t="shared" si="2"/>
        <v>2.2741581144273924</v>
      </c>
      <c r="I8" s="398">
        <v>6250</v>
      </c>
      <c r="J8" s="595">
        <f t="shared" si="0"/>
        <v>97.69326258065396</v>
      </c>
      <c r="K8" s="595">
        <f t="shared" si="3"/>
        <v>4.746172988725834</v>
      </c>
      <c r="L8" s="398"/>
    </row>
    <row r="9" spans="1:12" ht="19.5" customHeight="1">
      <c r="A9" s="276"/>
      <c r="B9" s="965" t="s">
        <v>760</v>
      </c>
      <c r="C9" s="965"/>
      <c r="D9" s="767">
        <v>81917</v>
      </c>
      <c r="E9" s="398">
        <f t="shared" si="1"/>
        <v>190022</v>
      </c>
      <c r="F9" s="398">
        <v>92356</v>
      </c>
      <c r="G9" s="398">
        <v>97666</v>
      </c>
      <c r="H9" s="589">
        <f t="shared" si="2"/>
        <v>2.319689441752017</v>
      </c>
      <c r="I9" s="398">
        <v>1670</v>
      </c>
      <c r="J9" s="595">
        <f t="shared" si="0"/>
        <v>94.56310281981447</v>
      </c>
      <c r="K9" s="595">
        <f t="shared" si="3"/>
        <v>2.074382680604322</v>
      </c>
      <c r="L9" s="398"/>
    </row>
    <row r="10" spans="1:12" ht="19.5" customHeight="1">
      <c r="A10" s="278"/>
      <c r="B10" s="975" t="s">
        <v>374</v>
      </c>
      <c r="C10" s="975"/>
      <c r="D10" s="769">
        <v>103077</v>
      </c>
      <c r="E10" s="593">
        <f t="shared" si="1"/>
        <v>242012</v>
      </c>
      <c r="F10" s="593">
        <v>117768</v>
      </c>
      <c r="G10" s="593">
        <v>124244</v>
      </c>
      <c r="H10" s="594">
        <f t="shared" si="2"/>
        <v>2.3478758597941343</v>
      </c>
      <c r="I10" s="593">
        <v>6779</v>
      </c>
      <c r="J10" s="596">
        <f t="shared" si="0"/>
        <v>94.78767586362319</v>
      </c>
      <c r="K10" s="596">
        <f t="shared" si="3"/>
        <v>2.6419335724201054</v>
      </c>
      <c r="L10" s="395"/>
    </row>
    <row r="11" spans="1:12" ht="19.5" customHeight="1">
      <c r="A11" s="276"/>
      <c r="B11" s="965" t="s">
        <v>375</v>
      </c>
      <c r="C11" s="965"/>
      <c r="D11" s="767">
        <v>24717</v>
      </c>
      <c r="E11" s="398">
        <f t="shared" si="1"/>
        <v>56969</v>
      </c>
      <c r="F11" s="398">
        <v>26604</v>
      </c>
      <c r="G11" s="398">
        <v>30365</v>
      </c>
      <c r="H11" s="589">
        <f t="shared" si="2"/>
        <v>2.304850912327548</v>
      </c>
      <c r="I11" s="398">
        <v>3297</v>
      </c>
      <c r="J11" s="595">
        <f t="shared" si="0"/>
        <v>87.61402931006093</v>
      </c>
      <c r="K11" s="595">
        <f t="shared" si="3"/>
        <v>0.6219043422937746</v>
      </c>
      <c r="L11" s="398"/>
    </row>
    <row r="12" spans="1:12" ht="19.5" customHeight="1">
      <c r="A12" s="276"/>
      <c r="B12" s="965" t="s">
        <v>377</v>
      </c>
      <c r="C12" s="965"/>
      <c r="D12" s="767">
        <v>17483</v>
      </c>
      <c r="E12" s="398">
        <f t="shared" si="1"/>
        <v>42308</v>
      </c>
      <c r="F12" s="398">
        <v>20317</v>
      </c>
      <c r="G12" s="398">
        <v>21991</v>
      </c>
      <c r="H12" s="589">
        <f t="shared" si="2"/>
        <v>2.419950809357662</v>
      </c>
      <c r="I12" s="398">
        <v>1320</v>
      </c>
      <c r="J12" s="595">
        <f t="shared" si="0"/>
        <v>92.38779500704834</v>
      </c>
      <c r="K12" s="595">
        <f t="shared" si="3"/>
        <v>0.46185695577884484</v>
      </c>
      <c r="L12" s="398"/>
    </row>
    <row r="13" spans="1:12" ht="19.5" customHeight="1">
      <c r="A13" s="276"/>
      <c r="B13" s="965" t="s">
        <v>378</v>
      </c>
      <c r="C13" s="965"/>
      <c r="D13" s="767">
        <v>72313</v>
      </c>
      <c r="E13" s="398">
        <f t="shared" si="1"/>
        <v>164961</v>
      </c>
      <c r="F13" s="398">
        <v>84496</v>
      </c>
      <c r="G13" s="398">
        <v>80465</v>
      </c>
      <c r="H13" s="589">
        <f t="shared" si="2"/>
        <v>2.2812080815344404</v>
      </c>
      <c r="I13" s="398">
        <v>1590</v>
      </c>
      <c r="J13" s="595">
        <f t="shared" si="0"/>
        <v>105.00963151680855</v>
      </c>
      <c r="K13" s="595">
        <f t="shared" si="3"/>
        <v>1.8008032826471125</v>
      </c>
      <c r="L13" s="398"/>
    </row>
    <row r="14" spans="1:12" ht="19.5" customHeight="1">
      <c r="A14" s="276"/>
      <c r="B14" s="965" t="s">
        <v>379</v>
      </c>
      <c r="C14" s="965"/>
      <c r="D14" s="767">
        <v>100530</v>
      </c>
      <c r="E14" s="398">
        <f t="shared" si="1"/>
        <v>224536</v>
      </c>
      <c r="F14" s="398">
        <v>116203</v>
      </c>
      <c r="G14" s="398">
        <v>108333</v>
      </c>
      <c r="H14" s="589">
        <f t="shared" si="2"/>
        <v>2.2335223316422956</v>
      </c>
      <c r="I14" s="398">
        <v>2393</v>
      </c>
      <c r="J14" s="595">
        <f t="shared" si="0"/>
        <v>107.26463773734689</v>
      </c>
      <c r="K14" s="595">
        <v>2.4</v>
      </c>
      <c r="L14" s="398"/>
    </row>
    <row r="15" spans="1:12" ht="19.5" customHeight="1">
      <c r="A15" s="276"/>
      <c r="B15" s="965" t="s">
        <v>380</v>
      </c>
      <c r="C15" s="965"/>
      <c r="D15" s="767">
        <v>108827</v>
      </c>
      <c r="E15" s="398">
        <f t="shared" si="1"/>
        <v>237894</v>
      </c>
      <c r="F15" s="398">
        <v>118835</v>
      </c>
      <c r="G15" s="398">
        <v>119059</v>
      </c>
      <c r="H15" s="589">
        <f t="shared" si="2"/>
        <v>2.1859832578312366</v>
      </c>
      <c r="I15" s="398">
        <v>8782</v>
      </c>
      <c r="J15" s="595">
        <f t="shared" si="0"/>
        <v>99.81185798637651</v>
      </c>
      <c r="K15" s="595">
        <f t="shared" si="3"/>
        <v>2.596979262504787</v>
      </c>
      <c r="L15" s="398"/>
    </row>
    <row r="16" spans="1:12" ht="19.5" customHeight="1">
      <c r="A16" s="276"/>
      <c r="B16" s="965" t="s">
        <v>381</v>
      </c>
      <c r="C16" s="965"/>
      <c r="D16" s="767">
        <v>45544</v>
      </c>
      <c r="E16" s="398">
        <f t="shared" si="1"/>
        <v>102054</v>
      </c>
      <c r="F16" s="398">
        <v>51697</v>
      </c>
      <c r="G16" s="398">
        <v>50357</v>
      </c>
      <c r="H16" s="589">
        <f t="shared" si="2"/>
        <v>2.2407781486035483</v>
      </c>
      <c r="I16" s="398">
        <v>1837</v>
      </c>
      <c r="J16" s="595">
        <f t="shared" si="0"/>
        <v>102.66100045673889</v>
      </c>
      <c r="K16" s="595">
        <f t="shared" si="3"/>
        <v>1.1140765284356207</v>
      </c>
      <c r="L16" s="398"/>
    </row>
    <row r="17" spans="1:12" ht="19.5" customHeight="1">
      <c r="A17" s="276"/>
      <c r="B17" s="965" t="s">
        <v>382</v>
      </c>
      <c r="C17" s="965"/>
      <c r="D17" s="767">
        <v>57489</v>
      </c>
      <c r="E17" s="398">
        <f t="shared" si="1"/>
        <v>134073</v>
      </c>
      <c r="F17" s="398">
        <v>67472</v>
      </c>
      <c r="G17" s="398">
        <v>66601</v>
      </c>
      <c r="H17" s="589">
        <f t="shared" si="2"/>
        <v>2.3321504983562074</v>
      </c>
      <c r="I17" s="398">
        <v>5042</v>
      </c>
      <c r="J17" s="595">
        <f t="shared" si="0"/>
        <v>101.30778817134878</v>
      </c>
      <c r="K17" s="595">
        <f t="shared" si="3"/>
        <v>1.4636132086635405</v>
      </c>
      <c r="L17" s="398"/>
    </row>
    <row r="18" spans="1:12" ht="19.5" customHeight="1">
      <c r="A18" s="276"/>
      <c r="B18" s="965" t="s">
        <v>383</v>
      </c>
      <c r="C18" s="965"/>
      <c r="D18" s="767">
        <v>59380</v>
      </c>
      <c r="E18" s="398">
        <f t="shared" si="1"/>
        <v>130655</v>
      </c>
      <c r="F18" s="398">
        <v>65091</v>
      </c>
      <c r="G18" s="398">
        <v>65564</v>
      </c>
      <c r="H18" s="589">
        <f t="shared" si="2"/>
        <v>2.2003199730549006</v>
      </c>
      <c r="I18" s="398">
        <v>7436</v>
      </c>
      <c r="J18" s="595">
        <f t="shared" si="0"/>
        <v>99.27856750655847</v>
      </c>
      <c r="K18" s="595">
        <f t="shared" si="3"/>
        <v>1.4263004764414526</v>
      </c>
      <c r="L18" s="398"/>
    </row>
    <row r="19" spans="1:12" ht="19.5" customHeight="1">
      <c r="A19" s="276"/>
      <c r="B19" s="965" t="s">
        <v>384</v>
      </c>
      <c r="C19" s="965"/>
      <c r="D19" s="767">
        <v>16551</v>
      </c>
      <c r="E19" s="398">
        <f t="shared" si="1"/>
        <v>41685</v>
      </c>
      <c r="F19" s="398">
        <v>20515</v>
      </c>
      <c r="G19" s="398">
        <v>21170</v>
      </c>
      <c r="H19" s="589">
        <f t="shared" si="2"/>
        <v>2.51857893782853</v>
      </c>
      <c r="I19" s="398">
        <v>541</v>
      </c>
      <c r="J19" s="595">
        <f t="shared" si="0"/>
        <v>96.90599905526689</v>
      </c>
      <c r="K19" s="595">
        <f t="shared" si="3"/>
        <v>0.45505595163186985</v>
      </c>
      <c r="L19" s="398"/>
    </row>
    <row r="20" spans="1:12" ht="19.5" customHeight="1">
      <c r="A20" s="276"/>
      <c r="B20" s="965" t="s">
        <v>385</v>
      </c>
      <c r="C20" s="965"/>
      <c r="D20" s="767">
        <v>35119</v>
      </c>
      <c r="E20" s="398">
        <f t="shared" si="1"/>
        <v>84484</v>
      </c>
      <c r="F20" s="398">
        <v>43106</v>
      </c>
      <c r="G20" s="398">
        <v>41378</v>
      </c>
      <c r="H20" s="589">
        <f t="shared" si="2"/>
        <v>2.4056493635923575</v>
      </c>
      <c r="I20" s="398">
        <v>3816</v>
      </c>
      <c r="J20" s="595">
        <f t="shared" si="0"/>
        <v>104.17613224418774</v>
      </c>
      <c r="K20" s="595">
        <f t="shared" si="3"/>
        <v>0.9222729283355378</v>
      </c>
      <c r="L20" s="398"/>
    </row>
    <row r="21" spans="1:12" ht="19.5" customHeight="1">
      <c r="A21" s="276"/>
      <c r="B21" s="965" t="s">
        <v>386</v>
      </c>
      <c r="C21" s="965"/>
      <c r="D21" s="767">
        <v>12699</v>
      </c>
      <c r="E21" s="398">
        <f t="shared" si="1"/>
        <v>31624</v>
      </c>
      <c r="F21" s="398">
        <v>14919</v>
      </c>
      <c r="G21" s="398">
        <v>16705</v>
      </c>
      <c r="H21" s="589">
        <f t="shared" si="2"/>
        <v>2.4902748247893536</v>
      </c>
      <c r="I21" s="398">
        <v>1856</v>
      </c>
      <c r="J21" s="595">
        <f t="shared" si="0"/>
        <v>89.30859024244239</v>
      </c>
      <c r="K21" s="595">
        <f t="shared" si="3"/>
        <v>0.3452246471010256</v>
      </c>
      <c r="L21" s="398"/>
    </row>
    <row r="22" spans="1:12" ht="19.5" customHeight="1">
      <c r="A22" s="276"/>
      <c r="B22" s="965" t="s">
        <v>387</v>
      </c>
      <c r="C22" s="965"/>
      <c r="D22" s="767">
        <v>19819</v>
      </c>
      <c r="E22" s="398">
        <f t="shared" si="1"/>
        <v>48390</v>
      </c>
      <c r="F22" s="398">
        <v>24526</v>
      </c>
      <c r="G22" s="398">
        <v>23864</v>
      </c>
      <c r="H22" s="589">
        <f t="shared" si="2"/>
        <v>2.4415964478530703</v>
      </c>
      <c r="I22" s="398">
        <v>3627</v>
      </c>
      <c r="J22" s="595">
        <f t="shared" si="0"/>
        <v>102.77405296681192</v>
      </c>
      <c r="K22" s="595">
        <f t="shared" si="3"/>
        <v>0.5282513493934552</v>
      </c>
      <c r="L22" s="398"/>
    </row>
    <row r="23" spans="1:12" ht="19.5" customHeight="1">
      <c r="A23" s="276"/>
      <c r="B23" s="965" t="s">
        <v>388</v>
      </c>
      <c r="C23" s="965"/>
      <c r="D23" s="767">
        <v>12668</v>
      </c>
      <c r="E23" s="398">
        <f t="shared" si="1"/>
        <v>31249</v>
      </c>
      <c r="F23" s="398">
        <v>15269</v>
      </c>
      <c r="G23" s="398">
        <v>15980</v>
      </c>
      <c r="H23" s="589">
        <f t="shared" si="2"/>
        <v>2.4667666561414587</v>
      </c>
      <c r="I23" s="398">
        <v>1819</v>
      </c>
      <c r="J23" s="595">
        <f t="shared" si="0"/>
        <v>95.55068836045056</v>
      </c>
      <c r="K23" s="595">
        <f t="shared" si="3"/>
        <v>0.34113094476536643</v>
      </c>
      <c r="L23" s="398"/>
    </row>
    <row r="24" spans="1:12" ht="19.5" customHeight="1">
      <c r="A24" s="276"/>
      <c r="B24" s="965" t="s">
        <v>389</v>
      </c>
      <c r="C24" s="965"/>
      <c r="D24" s="767">
        <v>11432</v>
      </c>
      <c r="E24" s="398">
        <f t="shared" si="1"/>
        <v>27653</v>
      </c>
      <c r="F24" s="398">
        <v>13326</v>
      </c>
      <c r="G24" s="398">
        <v>14327</v>
      </c>
      <c r="H24" s="589">
        <f t="shared" si="2"/>
        <v>2.4189118264520646</v>
      </c>
      <c r="I24" s="398">
        <v>3045</v>
      </c>
      <c r="J24" s="595">
        <f t="shared" si="0"/>
        <v>93.01319187547986</v>
      </c>
      <c r="K24" s="595">
        <f t="shared" si="3"/>
        <v>0.30187506850128576</v>
      </c>
      <c r="L24" s="398"/>
    </row>
    <row r="25" spans="1:12" ht="19.5" customHeight="1">
      <c r="A25" s="276"/>
      <c r="B25" s="965" t="s">
        <v>390</v>
      </c>
      <c r="C25" s="965"/>
      <c r="D25" s="767">
        <v>3460</v>
      </c>
      <c r="E25" s="398">
        <f t="shared" si="1"/>
        <v>9357</v>
      </c>
      <c r="F25" s="398">
        <v>4714</v>
      </c>
      <c r="G25" s="398">
        <v>4643</v>
      </c>
      <c r="H25" s="589">
        <f t="shared" si="2"/>
        <v>2.7043352601156068</v>
      </c>
      <c r="I25" s="398">
        <v>468</v>
      </c>
      <c r="J25" s="595">
        <f t="shared" si="0"/>
        <v>101.52918371742408</v>
      </c>
      <c r="K25" s="595">
        <f t="shared" si="3"/>
        <v>0.10214606067936684</v>
      </c>
      <c r="L25" s="398"/>
    </row>
    <row r="26" spans="1:12" ht="19.5" customHeight="1">
      <c r="A26" s="276"/>
      <c r="B26" s="965" t="s">
        <v>391</v>
      </c>
      <c r="C26" s="965"/>
      <c r="D26" s="767">
        <v>6540</v>
      </c>
      <c r="E26" s="398">
        <f t="shared" si="1"/>
        <v>17082</v>
      </c>
      <c r="F26" s="398">
        <v>8488</v>
      </c>
      <c r="G26" s="398">
        <v>8594</v>
      </c>
      <c r="H26" s="589">
        <f t="shared" si="2"/>
        <v>2.6119266055045873</v>
      </c>
      <c r="I26" s="398">
        <v>1188</v>
      </c>
      <c r="J26" s="595">
        <f t="shared" si="0"/>
        <v>98.76658133581569</v>
      </c>
      <c r="K26" s="595">
        <f t="shared" si="3"/>
        <v>0.18647632879394507</v>
      </c>
      <c r="L26" s="398"/>
    </row>
    <row r="27" spans="1:12" ht="19.5" customHeight="1">
      <c r="A27" s="276"/>
      <c r="B27" s="965" t="s">
        <v>392</v>
      </c>
      <c r="C27" s="965"/>
      <c r="D27" s="767">
        <v>4540</v>
      </c>
      <c r="E27" s="398">
        <f t="shared" si="1"/>
        <v>10802</v>
      </c>
      <c r="F27" s="398">
        <v>5330</v>
      </c>
      <c r="G27" s="398">
        <v>5472</v>
      </c>
      <c r="H27" s="589">
        <f t="shared" si="2"/>
        <v>2.379295154185022</v>
      </c>
      <c r="I27" s="398">
        <v>286</v>
      </c>
      <c r="J27" s="595">
        <f t="shared" si="0"/>
        <v>97.40497076023392</v>
      </c>
      <c r="K27" s="595">
        <f t="shared" si="3"/>
        <v>0.1179204603461067</v>
      </c>
      <c r="L27" s="398"/>
    </row>
    <row r="28" spans="1:12" ht="19.5" customHeight="1">
      <c r="A28" s="276"/>
      <c r="B28" s="965" t="s">
        <v>393</v>
      </c>
      <c r="C28" s="965"/>
      <c r="D28" s="767">
        <v>3844</v>
      </c>
      <c r="E28" s="398">
        <f t="shared" si="1"/>
        <v>9637</v>
      </c>
      <c r="F28" s="398">
        <v>4726</v>
      </c>
      <c r="G28" s="398">
        <v>4911</v>
      </c>
      <c r="H28" s="589">
        <f t="shared" si="2"/>
        <v>2.5070239334027056</v>
      </c>
      <c r="I28" s="398">
        <v>43</v>
      </c>
      <c r="J28" s="595">
        <f t="shared" si="0"/>
        <v>96.2329464467522</v>
      </c>
      <c r="K28" s="595">
        <f t="shared" si="3"/>
        <v>0.10520269175665897</v>
      </c>
      <c r="L28" s="398"/>
    </row>
    <row r="29" spans="1:12" ht="19.5" customHeight="1">
      <c r="A29" s="276"/>
      <c r="B29" s="965" t="s">
        <v>394</v>
      </c>
      <c r="C29" s="965"/>
      <c r="D29" s="767">
        <v>6836</v>
      </c>
      <c r="E29" s="398">
        <f t="shared" si="1"/>
        <v>18083</v>
      </c>
      <c r="F29" s="398">
        <v>8777</v>
      </c>
      <c r="G29" s="398">
        <v>9306</v>
      </c>
      <c r="H29" s="589">
        <f t="shared" si="2"/>
        <v>2.645260386190755</v>
      </c>
      <c r="I29" s="398">
        <v>2761</v>
      </c>
      <c r="J29" s="595">
        <f t="shared" si="0"/>
        <v>94.31549537932517</v>
      </c>
      <c r="K29" s="595">
        <f t="shared" si="3"/>
        <v>0.19740378489526453</v>
      </c>
      <c r="L29" s="398"/>
    </row>
    <row r="30" spans="1:12" ht="19.5" customHeight="1">
      <c r="A30" s="276"/>
      <c r="B30" s="965" t="s">
        <v>395</v>
      </c>
      <c r="C30" s="965"/>
      <c r="D30" s="767">
        <v>6182</v>
      </c>
      <c r="E30" s="398">
        <f t="shared" si="1"/>
        <v>11102</v>
      </c>
      <c r="F30" s="398">
        <v>5306</v>
      </c>
      <c r="G30" s="398">
        <v>5796</v>
      </c>
      <c r="H30" s="589">
        <f t="shared" si="2"/>
        <v>1.7958589453251375</v>
      </c>
      <c r="I30" s="398">
        <v>120</v>
      </c>
      <c r="J30" s="595">
        <f t="shared" si="0"/>
        <v>91.54589371980676</v>
      </c>
      <c r="K30" s="595">
        <f t="shared" si="3"/>
        <v>0.121195422214634</v>
      </c>
      <c r="L30" s="398"/>
    </row>
    <row r="31" spans="1:12" ht="19.5" customHeight="1">
      <c r="A31" s="276"/>
      <c r="B31" s="965" t="s">
        <v>396</v>
      </c>
      <c r="C31" s="965"/>
      <c r="D31" s="767">
        <v>3039</v>
      </c>
      <c r="E31" s="398">
        <f t="shared" si="1"/>
        <v>6799</v>
      </c>
      <c r="F31" s="398">
        <v>3181</v>
      </c>
      <c r="G31" s="398">
        <v>3618</v>
      </c>
      <c r="H31" s="589">
        <f t="shared" si="2"/>
        <v>2.2372490950970714</v>
      </c>
      <c r="I31" s="398">
        <v>964</v>
      </c>
      <c r="J31" s="595">
        <f t="shared" si="0"/>
        <v>87.92150359314539</v>
      </c>
      <c r="K31" s="595">
        <f t="shared" si="3"/>
        <v>0.07422155248039063</v>
      </c>
      <c r="L31" s="398"/>
    </row>
    <row r="32" spans="1:12" ht="19.5" customHeight="1">
      <c r="A32" s="276"/>
      <c r="B32" s="965" t="s">
        <v>397</v>
      </c>
      <c r="C32" s="965"/>
      <c r="D32" s="767">
        <v>10804</v>
      </c>
      <c r="E32" s="398">
        <f t="shared" si="1"/>
        <v>23721</v>
      </c>
      <c r="F32" s="398">
        <v>11017</v>
      </c>
      <c r="G32" s="398">
        <v>12704</v>
      </c>
      <c r="H32" s="589">
        <f t="shared" si="2"/>
        <v>2.1955757126990005</v>
      </c>
      <c r="I32" s="398">
        <v>579</v>
      </c>
      <c r="J32" s="595">
        <f t="shared" si="0"/>
        <v>86.72071788413098</v>
      </c>
      <c r="K32" s="595">
        <f t="shared" si="3"/>
        <v>0.25895123494445443</v>
      </c>
      <c r="L32" s="398"/>
    </row>
    <row r="33" spans="1:12" ht="19.5" customHeight="1">
      <c r="A33" s="276"/>
      <c r="B33" s="965" t="s">
        <v>398</v>
      </c>
      <c r="C33" s="965"/>
      <c r="D33" s="767">
        <v>16775</v>
      </c>
      <c r="E33" s="398">
        <f t="shared" si="1"/>
        <v>39413</v>
      </c>
      <c r="F33" s="398">
        <v>20543</v>
      </c>
      <c r="G33" s="398">
        <v>18870</v>
      </c>
      <c r="H33" s="589">
        <f t="shared" si="2"/>
        <v>2.3495081967213114</v>
      </c>
      <c r="I33" s="398">
        <v>1150</v>
      </c>
      <c r="J33" s="595">
        <f t="shared" si="0"/>
        <v>108.86592474827769</v>
      </c>
      <c r="K33" s="595">
        <f t="shared" si="3"/>
        <v>0.4302535737475563</v>
      </c>
      <c r="L33" s="398"/>
    </row>
    <row r="34" spans="1:12" ht="19.5" customHeight="1" thickBot="1">
      <c r="A34" s="279"/>
      <c r="B34" s="976" t="s">
        <v>399</v>
      </c>
      <c r="C34" s="976"/>
      <c r="D34" s="768">
        <v>1160</v>
      </c>
      <c r="E34" s="591">
        <f t="shared" si="1"/>
        <v>3089</v>
      </c>
      <c r="F34" s="591">
        <v>1583</v>
      </c>
      <c r="G34" s="591">
        <v>1506</v>
      </c>
      <c r="H34" s="592">
        <f t="shared" si="2"/>
        <v>2.662931034482759</v>
      </c>
      <c r="I34" s="591">
        <v>43</v>
      </c>
      <c r="J34" s="597">
        <f t="shared" si="0"/>
        <v>105.11288180610889</v>
      </c>
      <c r="K34" s="597">
        <f t="shared" si="3"/>
        <v>0.03372119070626954</v>
      </c>
      <c r="L34" s="398"/>
    </row>
    <row r="35" spans="10:11" ht="18" customHeight="1" thickTop="1">
      <c r="J35" s="125"/>
      <c r="K35" s="128"/>
    </row>
    <row r="36" spans="3:11" ht="13.5">
      <c r="C36" s="130"/>
      <c r="D36" s="129"/>
      <c r="J36" s="125"/>
      <c r="K36" s="125"/>
    </row>
    <row r="37" spans="10:11" ht="13.5">
      <c r="J37" s="125"/>
      <c r="K37" s="125"/>
    </row>
    <row r="38" spans="10:11" ht="13.5">
      <c r="J38" s="125"/>
      <c r="K38" s="125"/>
    </row>
    <row r="39" spans="10:11" ht="13.5">
      <c r="J39" s="125"/>
      <c r="K39" s="125"/>
    </row>
    <row r="40" spans="10:11" ht="13.5">
      <c r="J40" s="125"/>
      <c r="K40" s="125"/>
    </row>
    <row r="41" spans="10:11" ht="13.5">
      <c r="J41" s="125"/>
      <c r="K41" s="125"/>
    </row>
    <row r="42" spans="10:11" ht="13.5">
      <c r="J42" s="125"/>
      <c r="K42" s="125"/>
    </row>
    <row r="43" spans="10:11" ht="13.5">
      <c r="J43" s="127"/>
      <c r="K43" s="127"/>
    </row>
  </sheetData>
  <sheetProtection/>
  <mergeCells count="38">
    <mergeCell ref="B9:C9"/>
    <mergeCell ref="B10:C10"/>
    <mergeCell ref="B27:C27"/>
    <mergeCell ref="B32:C32"/>
    <mergeCell ref="B33:C33"/>
    <mergeCell ref="B34:C34"/>
    <mergeCell ref="B31:C31"/>
    <mergeCell ref="B29:C29"/>
    <mergeCell ref="B30:C30"/>
    <mergeCell ref="B28:C28"/>
    <mergeCell ref="B25:C25"/>
    <mergeCell ref="B22:C22"/>
    <mergeCell ref="B23:C23"/>
    <mergeCell ref="B26:C26"/>
    <mergeCell ref="B19:C19"/>
    <mergeCell ref="B20:C20"/>
    <mergeCell ref="B21:C21"/>
    <mergeCell ref="B24:C24"/>
    <mergeCell ref="B16:C16"/>
    <mergeCell ref="B17:C17"/>
    <mergeCell ref="A3:C4"/>
    <mergeCell ref="B6:C6"/>
    <mergeCell ref="B12:C12"/>
    <mergeCell ref="B13:C13"/>
    <mergeCell ref="B11:C11"/>
    <mergeCell ref="B8:C8"/>
    <mergeCell ref="B7:C7"/>
    <mergeCell ref="B5:C5"/>
    <mergeCell ref="B18:C18"/>
    <mergeCell ref="K3:K4"/>
    <mergeCell ref="J3:J4"/>
    <mergeCell ref="I2:K2"/>
    <mergeCell ref="D3:D4"/>
    <mergeCell ref="E3:G3"/>
    <mergeCell ref="H3:H4"/>
    <mergeCell ref="I3:I4"/>
    <mergeCell ref="B14:C14"/>
    <mergeCell ref="B15:C15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showZeros="0" workbookViewId="0" topLeftCell="A1">
      <selection activeCell="A31" sqref="A31"/>
    </sheetView>
  </sheetViews>
  <sheetFormatPr defaultColWidth="9.00390625" defaultRowHeight="13.5"/>
  <cols>
    <col min="1" max="1" width="13.125" style="20" customWidth="1"/>
    <col min="2" max="7" width="12.50390625" style="18" customWidth="1"/>
    <col min="8" max="10" width="9.00390625" style="18" customWidth="1"/>
    <col min="11" max="16384" width="9.00390625" style="20" customWidth="1"/>
  </cols>
  <sheetData>
    <row r="1" spans="1:10" s="109" customFormat="1" ht="26.25" customHeight="1">
      <c r="A1" s="131" t="s">
        <v>587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7" ht="15" customHeight="1" thickBot="1">
      <c r="A2" s="133"/>
      <c r="B2" s="134"/>
      <c r="C2" s="134"/>
      <c r="D2" s="133"/>
      <c r="E2" s="981"/>
      <c r="F2" s="981"/>
      <c r="G2" s="981"/>
    </row>
    <row r="3" spans="1:10" s="80" customFormat="1" ht="24" customHeight="1" thickTop="1">
      <c r="A3" s="977" t="s">
        <v>326</v>
      </c>
      <c r="B3" s="985" t="s">
        <v>328</v>
      </c>
      <c r="C3" s="977"/>
      <c r="D3" s="982" t="s">
        <v>329</v>
      </c>
      <c r="E3" s="983"/>
      <c r="F3" s="983"/>
      <c r="G3" s="983"/>
      <c r="H3" s="135"/>
      <c r="I3" s="135"/>
      <c r="J3" s="135"/>
    </row>
    <row r="4" spans="1:10" s="80" customFormat="1" ht="24" customHeight="1">
      <c r="A4" s="978"/>
      <c r="B4" s="986"/>
      <c r="C4" s="978"/>
      <c r="D4" s="987" t="s">
        <v>325</v>
      </c>
      <c r="E4" s="984" t="s">
        <v>324</v>
      </c>
      <c r="F4" s="984"/>
      <c r="G4" s="984"/>
      <c r="H4" s="135"/>
      <c r="I4" s="135"/>
      <c r="J4" s="135"/>
    </row>
    <row r="5" spans="1:10" s="80" customFormat="1" ht="24" customHeight="1">
      <c r="A5" s="979"/>
      <c r="B5" s="280" t="s">
        <v>327</v>
      </c>
      <c r="C5" s="281" t="s">
        <v>324</v>
      </c>
      <c r="D5" s="988"/>
      <c r="E5" s="280" t="s">
        <v>87</v>
      </c>
      <c r="F5" s="280" t="s">
        <v>56</v>
      </c>
      <c r="G5" s="282" t="s">
        <v>57</v>
      </c>
      <c r="H5" s="135"/>
      <c r="I5" s="135"/>
      <c r="J5" s="135"/>
    </row>
    <row r="6" spans="1:10" s="137" customFormat="1" ht="25.5" customHeight="1">
      <c r="A6" s="284" t="s">
        <v>976</v>
      </c>
      <c r="B6" s="283">
        <v>84476</v>
      </c>
      <c r="C6" s="283">
        <v>213126</v>
      </c>
      <c r="D6" s="283">
        <v>105507</v>
      </c>
      <c r="E6" s="283">
        <v>242792</v>
      </c>
      <c r="F6" s="283">
        <v>118748</v>
      </c>
      <c r="G6" s="283">
        <v>124044</v>
      </c>
      <c r="H6" s="136"/>
      <c r="I6" s="136"/>
      <c r="J6" s="136"/>
    </row>
    <row r="7" spans="1:10" s="137" customFormat="1" ht="25.5" customHeight="1">
      <c r="A7" s="284" t="s">
        <v>977</v>
      </c>
      <c r="B7" s="283">
        <v>85236</v>
      </c>
      <c r="C7" s="283">
        <v>214267</v>
      </c>
      <c r="D7" s="283">
        <v>106999</v>
      </c>
      <c r="E7" s="283">
        <v>243931</v>
      </c>
      <c r="F7" s="283">
        <v>119222</v>
      </c>
      <c r="G7" s="283">
        <v>124709</v>
      </c>
      <c r="H7" s="136"/>
      <c r="I7" s="136"/>
      <c r="J7" s="136"/>
    </row>
    <row r="8" spans="1:10" s="137" customFormat="1" ht="25.5" customHeight="1">
      <c r="A8" s="284" t="s">
        <v>964</v>
      </c>
      <c r="B8" s="283">
        <v>85968</v>
      </c>
      <c r="C8" s="283">
        <v>215349</v>
      </c>
      <c r="D8" s="623">
        <v>108048</v>
      </c>
      <c r="E8" s="623">
        <v>243884</v>
      </c>
      <c r="F8" s="623">
        <v>119103</v>
      </c>
      <c r="G8" s="623">
        <v>124781</v>
      </c>
      <c r="H8" s="136"/>
      <c r="I8" s="136"/>
      <c r="J8" s="136"/>
    </row>
    <row r="9" spans="1:10" s="137" customFormat="1" ht="12.75" customHeight="1">
      <c r="A9" s="285"/>
      <c r="B9" s="286"/>
      <c r="C9" s="286"/>
      <c r="D9" s="286"/>
      <c r="E9" s="286"/>
      <c r="F9" s="286"/>
      <c r="G9" s="286"/>
      <c r="H9" s="136"/>
      <c r="I9" s="136"/>
      <c r="J9" s="136"/>
    </row>
    <row r="10" spans="1:10" s="139" customFormat="1" ht="25.5" customHeight="1">
      <c r="A10" s="393" t="s">
        <v>966</v>
      </c>
      <c r="B10" s="779">
        <v>86034</v>
      </c>
      <c r="C10" s="779">
        <v>215405</v>
      </c>
      <c r="D10" s="780">
        <v>108024</v>
      </c>
      <c r="E10" s="780">
        <v>243759</v>
      </c>
      <c r="F10" s="780">
        <v>119028</v>
      </c>
      <c r="G10" s="780">
        <v>124731</v>
      </c>
      <c r="H10" s="138"/>
      <c r="I10" s="138"/>
      <c r="J10" s="138"/>
    </row>
    <row r="11" spans="1:10" s="139" customFormat="1" ht="25.5" customHeight="1">
      <c r="A11" s="393" t="s">
        <v>43</v>
      </c>
      <c r="B11" s="779">
        <v>86108</v>
      </c>
      <c r="C11" s="779">
        <v>215532</v>
      </c>
      <c r="D11" s="780">
        <v>108064</v>
      </c>
      <c r="E11" s="780">
        <v>243728</v>
      </c>
      <c r="F11" s="780">
        <v>118987</v>
      </c>
      <c r="G11" s="780">
        <v>124741</v>
      </c>
      <c r="H11" s="138"/>
      <c r="I11" s="138"/>
      <c r="J11" s="138"/>
    </row>
    <row r="12" spans="1:10" s="139" customFormat="1" ht="25.5" customHeight="1">
      <c r="A12" s="393" t="s">
        <v>44</v>
      </c>
      <c r="B12" s="779">
        <v>86145</v>
      </c>
      <c r="C12" s="779">
        <v>215519</v>
      </c>
      <c r="D12" s="780">
        <v>108401</v>
      </c>
      <c r="E12" s="780">
        <v>243801</v>
      </c>
      <c r="F12" s="780">
        <v>118963</v>
      </c>
      <c r="G12" s="780">
        <v>124838</v>
      </c>
      <c r="H12" s="138"/>
      <c r="I12" s="138"/>
      <c r="J12" s="138"/>
    </row>
    <row r="13" spans="1:10" s="139" customFormat="1" ht="25.5" customHeight="1">
      <c r="A13" s="393" t="s">
        <v>45</v>
      </c>
      <c r="B13" s="779">
        <v>86184</v>
      </c>
      <c r="C13" s="779">
        <v>215567</v>
      </c>
      <c r="D13" s="780">
        <v>108752</v>
      </c>
      <c r="E13" s="780">
        <v>244109</v>
      </c>
      <c r="F13" s="780">
        <v>119106</v>
      </c>
      <c r="G13" s="780">
        <v>125003</v>
      </c>
      <c r="H13" s="138"/>
      <c r="I13" s="138"/>
      <c r="J13" s="138"/>
    </row>
    <row r="14" spans="1:10" s="139" customFormat="1" ht="25.5" customHeight="1">
      <c r="A14" s="393" t="s">
        <v>965</v>
      </c>
      <c r="B14" s="779">
        <v>86204</v>
      </c>
      <c r="C14" s="779">
        <v>215576</v>
      </c>
      <c r="D14" s="780">
        <v>108780</v>
      </c>
      <c r="E14" s="780">
        <v>244114</v>
      </c>
      <c r="F14" s="780">
        <v>119097</v>
      </c>
      <c r="G14" s="780">
        <v>125017</v>
      </c>
      <c r="H14" s="138"/>
      <c r="I14" s="138"/>
      <c r="J14" s="138"/>
    </row>
    <row r="15" spans="1:10" s="139" customFormat="1" ht="25.5" customHeight="1">
      <c r="A15" s="393" t="s">
        <v>400</v>
      </c>
      <c r="B15" s="779">
        <v>86261</v>
      </c>
      <c r="C15" s="779">
        <v>215656</v>
      </c>
      <c r="D15" s="780">
        <v>108844</v>
      </c>
      <c r="E15" s="780">
        <v>244162</v>
      </c>
      <c r="F15" s="780">
        <v>119086</v>
      </c>
      <c r="G15" s="780">
        <v>125076</v>
      </c>
      <c r="H15" s="138"/>
      <c r="I15" s="138"/>
      <c r="J15" s="138"/>
    </row>
    <row r="16" spans="1:10" s="139" customFormat="1" ht="25.5" customHeight="1">
      <c r="A16" s="393" t="s">
        <v>47</v>
      </c>
      <c r="B16" s="779">
        <v>86291</v>
      </c>
      <c r="C16" s="779">
        <v>215741</v>
      </c>
      <c r="D16" s="780">
        <v>108951</v>
      </c>
      <c r="E16" s="780">
        <v>244218</v>
      </c>
      <c r="F16" s="780">
        <v>119081</v>
      </c>
      <c r="G16" s="780">
        <v>125137</v>
      </c>
      <c r="H16" s="138"/>
      <c r="I16" s="138"/>
      <c r="J16" s="138"/>
    </row>
    <row r="17" spans="1:10" s="139" customFormat="1" ht="25.5" customHeight="1">
      <c r="A17" s="393" t="s">
        <v>48</v>
      </c>
      <c r="B17" s="779">
        <v>86344</v>
      </c>
      <c r="C17" s="779">
        <v>215771</v>
      </c>
      <c r="D17" s="780">
        <v>109017</v>
      </c>
      <c r="E17" s="780">
        <v>244230</v>
      </c>
      <c r="F17" s="780">
        <v>119089</v>
      </c>
      <c r="G17" s="780">
        <v>125141</v>
      </c>
      <c r="H17" s="138"/>
      <c r="I17" s="138"/>
      <c r="J17" s="138"/>
    </row>
    <row r="18" spans="1:10" s="139" customFormat="1" ht="25.5" customHeight="1">
      <c r="A18" s="393" t="s">
        <v>49</v>
      </c>
      <c r="B18" s="779">
        <v>86391</v>
      </c>
      <c r="C18" s="779">
        <v>215842</v>
      </c>
      <c r="D18" s="780">
        <v>109202</v>
      </c>
      <c r="E18" s="780">
        <v>244391</v>
      </c>
      <c r="F18" s="780">
        <v>119136</v>
      </c>
      <c r="G18" s="780">
        <v>125255</v>
      </c>
      <c r="H18" s="138"/>
      <c r="I18" s="138"/>
      <c r="J18" s="138"/>
    </row>
    <row r="19" spans="1:10" s="139" customFormat="1" ht="25.5" customHeight="1">
      <c r="A19" s="393" t="s">
        <v>998</v>
      </c>
      <c r="B19" s="779">
        <v>86409</v>
      </c>
      <c r="C19" s="779">
        <v>215864</v>
      </c>
      <c r="D19" s="780">
        <v>109323</v>
      </c>
      <c r="E19" s="780">
        <v>244397</v>
      </c>
      <c r="F19" s="780">
        <v>119113</v>
      </c>
      <c r="G19" s="780">
        <v>125284</v>
      </c>
      <c r="H19" s="138"/>
      <c r="I19" s="138"/>
      <c r="J19" s="138"/>
    </row>
    <row r="20" spans="1:10" s="139" customFormat="1" ht="25.5" customHeight="1">
      <c r="A20" s="393" t="s">
        <v>972</v>
      </c>
      <c r="B20" s="779">
        <v>86469</v>
      </c>
      <c r="C20" s="779">
        <v>215867</v>
      </c>
      <c r="D20" s="780">
        <v>109379</v>
      </c>
      <c r="E20" s="780">
        <v>244430</v>
      </c>
      <c r="F20" s="780">
        <v>119117</v>
      </c>
      <c r="G20" s="780">
        <v>125313</v>
      </c>
      <c r="H20" s="138"/>
      <c r="I20" s="138"/>
      <c r="J20" s="138"/>
    </row>
    <row r="21" spans="1:10" s="139" customFormat="1" ht="25.5" customHeight="1" thickBot="1">
      <c r="A21" s="394" t="s">
        <v>971</v>
      </c>
      <c r="B21" s="779">
        <v>86520</v>
      </c>
      <c r="C21" s="779">
        <v>215907</v>
      </c>
      <c r="D21" s="780">
        <v>109439</v>
      </c>
      <c r="E21" s="780">
        <v>244475</v>
      </c>
      <c r="F21" s="780">
        <v>119125</v>
      </c>
      <c r="G21" s="780">
        <v>125350</v>
      </c>
      <c r="H21" s="138"/>
      <c r="I21" s="138"/>
      <c r="J21" s="138"/>
    </row>
    <row r="22" spans="1:7" ht="18" customHeight="1" thickTop="1">
      <c r="A22" s="140" t="s">
        <v>607</v>
      </c>
      <c r="B22" s="82"/>
      <c r="C22" s="82"/>
      <c r="D22" s="82"/>
      <c r="E22" s="82"/>
      <c r="F22" s="82"/>
      <c r="G22" s="82"/>
    </row>
    <row r="23" spans="3:7" ht="50.25" customHeight="1">
      <c r="C23" s="59"/>
      <c r="D23" s="980"/>
      <c r="E23" s="980"/>
      <c r="F23" s="60"/>
      <c r="G23" s="20"/>
    </row>
    <row r="24" spans="1:10" s="109" customFormat="1" ht="26.25" customHeight="1">
      <c r="A24" s="131" t="s">
        <v>588</v>
      </c>
      <c r="B24" s="132"/>
      <c r="C24" s="132"/>
      <c r="D24" s="132"/>
      <c r="E24" s="132"/>
      <c r="F24" s="18"/>
      <c r="G24" s="141"/>
      <c r="H24" s="132"/>
      <c r="I24" s="132"/>
      <c r="J24" s="132"/>
    </row>
    <row r="25" spans="1:10" s="109" customFormat="1" ht="15" customHeight="1" thickBot="1">
      <c r="A25" s="131"/>
      <c r="B25" s="132"/>
      <c r="C25" s="132"/>
      <c r="D25" s="132"/>
      <c r="E25" s="132"/>
      <c r="F25" s="156"/>
      <c r="G25" s="858"/>
      <c r="H25" s="132"/>
      <c r="I25" s="132"/>
      <c r="J25" s="132"/>
    </row>
    <row r="26" spans="1:7" ht="39.75" customHeight="1" thickTop="1">
      <c r="A26" s="624" t="s">
        <v>323</v>
      </c>
      <c r="B26" s="625" t="s">
        <v>81</v>
      </c>
      <c r="C26" s="626" t="s">
        <v>82</v>
      </c>
      <c r="D26" s="625" t="s">
        <v>83</v>
      </c>
      <c r="E26" s="626" t="s">
        <v>84</v>
      </c>
      <c r="F26" s="625" t="s">
        <v>85</v>
      </c>
      <c r="G26" s="627" t="s">
        <v>86</v>
      </c>
    </row>
    <row r="27" spans="1:7" ht="27.75" customHeight="1">
      <c r="A27" s="628" t="s">
        <v>977</v>
      </c>
      <c r="B27" s="629">
        <v>2420</v>
      </c>
      <c r="C27" s="629">
        <v>2243</v>
      </c>
      <c r="D27" s="629">
        <v>602</v>
      </c>
      <c r="E27" s="629">
        <v>2618</v>
      </c>
      <c r="F27" s="629">
        <v>1432</v>
      </c>
      <c r="G27" s="629">
        <v>1257</v>
      </c>
    </row>
    <row r="28" spans="1:10" s="139" customFormat="1" ht="27.75" customHeight="1">
      <c r="A28" s="628" t="s">
        <v>941</v>
      </c>
      <c r="B28" s="629">
        <v>2228</v>
      </c>
      <c r="C28" s="629">
        <v>2292</v>
      </c>
      <c r="D28" s="629">
        <v>579</v>
      </c>
      <c r="E28" s="629">
        <v>2598</v>
      </c>
      <c r="F28" s="629">
        <v>1501</v>
      </c>
      <c r="G28" s="629">
        <v>1231</v>
      </c>
      <c r="H28" s="138"/>
      <c r="I28" s="138"/>
      <c r="J28" s="138"/>
    </row>
    <row r="29" spans="1:10" s="139" customFormat="1" ht="27.75" customHeight="1" thickBot="1">
      <c r="A29" s="630" t="s">
        <v>960</v>
      </c>
      <c r="B29" s="781">
        <v>2094</v>
      </c>
      <c r="C29" s="781">
        <v>1969</v>
      </c>
      <c r="D29" s="781">
        <v>570</v>
      </c>
      <c r="E29" s="781">
        <v>2653</v>
      </c>
      <c r="F29" s="781">
        <v>1277</v>
      </c>
      <c r="G29" s="781">
        <v>1260</v>
      </c>
      <c r="H29" s="138"/>
      <c r="I29" s="138"/>
      <c r="J29" s="138"/>
    </row>
    <row r="30" spans="1:7" ht="18" customHeight="1" thickTop="1">
      <c r="A30" s="140" t="s">
        <v>749</v>
      </c>
      <c r="B30" s="82"/>
      <c r="C30" s="82"/>
      <c r="D30" s="82"/>
      <c r="E30" s="82"/>
      <c r="F30" s="82"/>
      <c r="G30" s="82"/>
    </row>
    <row r="31" spans="1:7" ht="12">
      <c r="A31" s="61"/>
      <c r="B31" s="62"/>
      <c r="C31" s="62"/>
      <c r="D31" s="62"/>
      <c r="E31" s="62"/>
      <c r="F31" s="62"/>
      <c r="G31" s="62"/>
    </row>
    <row r="32" ht="12">
      <c r="A32" s="63"/>
    </row>
    <row r="45" spans="2:18" ht="12">
      <c r="B45" s="156"/>
      <c r="C45" s="156"/>
      <c r="D45" s="156"/>
      <c r="E45" s="156"/>
      <c r="F45" s="156"/>
      <c r="G45" s="156"/>
      <c r="H45" s="156"/>
      <c r="I45" s="156"/>
      <c r="J45" s="156"/>
      <c r="K45" s="61"/>
      <c r="L45" s="61"/>
      <c r="M45" s="61"/>
      <c r="N45" s="61"/>
      <c r="O45" s="61"/>
      <c r="P45" s="61"/>
      <c r="Q45" s="61"/>
      <c r="R45" s="61"/>
    </row>
  </sheetData>
  <sheetProtection/>
  <mergeCells count="7">
    <mergeCell ref="A3:A5"/>
    <mergeCell ref="D23:E23"/>
    <mergeCell ref="E2:G2"/>
    <mergeCell ref="D3:G3"/>
    <mergeCell ref="E4:G4"/>
    <mergeCell ref="B3:C4"/>
    <mergeCell ref="D4:D5"/>
  </mergeCells>
  <printOptions horizontalCentered="1"/>
  <pageMargins left="0.5905511811023623" right="0.5905511811023623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8"/>
  <sheetViews>
    <sheetView zoomScale="110" zoomScaleNormal="110" workbookViewId="0" topLeftCell="A1">
      <selection activeCell="A44" sqref="A44"/>
    </sheetView>
  </sheetViews>
  <sheetFormatPr defaultColWidth="9.00390625" defaultRowHeight="13.5"/>
  <cols>
    <col min="1" max="1" width="2.75390625" style="57" customWidth="1"/>
    <col min="2" max="2" width="8.75390625" style="57" customWidth="1"/>
    <col min="3" max="4" width="5.75390625" style="57" customWidth="1"/>
    <col min="5" max="5" width="6.125" style="57" customWidth="1"/>
    <col min="6" max="16" width="5.75390625" style="57" customWidth="1"/>
    <col min="17" max="16384" width="9.00390625" style="57" customWidth="1"/>
  </cols>
  <sheetData>
    <row r="1" ht="25.5" customHeight="1">
      <c r="A1" s="110" t="s">
        <v>589</v>
      </c>
    </row>
    <row r="2" spans="1:16" ht="14.25" customHeight="1" thickBot="1">
      <c r="A2" s="110"/>
      <c r="K2" s="111"/>
      <c r="L2" s="111"/>
      <c r="M2" s="1064" t="s">
        <v>420</v>
      </c>
      <c r="N2" s="1064"/>
      <c r="O2" s="1064"/>
      <c r="P2" s="1064"/>
    </row>
    <row r="3" spans="1:16" ht="20.25" customHeight="1" thickTop="1">
      <c r="A3" s="1071" t="s">
        <v>323</v>
      </c>
      <c r="B3" s="1072"/>
      <c r="C3" s="1073"/>
      <c r="D3" s="1060" t="s">
        <v>81</v>
      </c>
      <c r="E3" s="1061"/>
      <c r="F3" s="1061"/>
      <c r="G3" s="1062"/>
      <c r="H3" s="1060" t="s">
        <v>84</v>
      </c>
      <c r="I3" s="1061"/>
      <c r="J3" s="1062"/>
      <c r="K3" s="1060" t="s">
        <v>82</v>
      </c>
      <c r="L3" s="1065"/>
      <c r="M3" s="1066"/>
      <c r="N3" s="1060" t="s">
        <v>83</v>
      </c>
      <c r="O3" s="1065"/>
      <c r="P3" s="1065"/>
    </row>
    <row r="4" spans="1:16" ht="43.5" customHeight="1">
      <c r="A4" s="1074"/>
      <c r="B4" s="1075"/>
      <c r="C4" s="1076"/>
      <c r="D4" s="1036" t="s">
        <v>87</v>
      </c>
      <c r="E4" s="1038"/>
      <c r="F4" s="402" t="s">
        <v>320</v>
      </c>
      <c r="G4" s="583" t="s">
        <v>418</v>
      </c>
      <c r="H4" s="1036" t="s">
        <v>87</v>
      </c>
      <c r="I4" s="1037"/>
      <c r="J4" s="402" t="s">
        <v>320</v>
      </c>
      <c r="K4" s="1036" t="s">
        <v>87</v>
      </c>
      <c r="L4" s="1038"/>
      <c r="M4" s="402" t="s">
        <v>320</v>
      </c>
      <c r="N4" s="1036" t="s">
        <v>87</v>
      </c>
      <c r="O4" s="1038"/>
      <c r="P4" s="555" t="s">
        <v>320</v>
      </c>
    </row>
    <row r="5" spans="1:16" ht="18" customHeight="1">
      <c r="A5" s="1006" t="s">
        <v>321</v>
      </c>
      <c r="B5" s="1006"/>
      <c r="C5" s="978"/>
      <c r="D5" s="1069">
        <v>1654</v>
      </c>
      <c r="E5" s="1070"/>
      <c r="F5" s="556">
        <v>8.2</v>
      </c>
      <c r="G5" s="557" t="s">
        <v>968</v>
      </c>
      <c r="H5" s="1070">
        <v>956</v>
      </c>
      <c r="I5" s="1070"/>
      <c r="J5" s="657">
        <v>4.74</v>
      </c>
      <c r="K5" s="1035">
        <v>1164</v>
      </c>
      <c r="L5" s="1035"/>
      <c r="M5" s="556">
        <v>5.8</v>
      </c>
      <c r="N5" s="1035">
        <v>268</v>
      </c>
      <c r="O5" s="1035"/>
      <c r="P5" s="657">
        <v>1.3</v>
      </c>
    </row>
    <row r="6" spans="1:16" ht="18" customHeight="1">
      <c r="A6" s="1006" t="s">
        <v>322</v>
      </c>
      <c r="B6" s="1006"/>
      <c r="C6" s="978"/>
      <c r="D6" s="1063">
        <v>1880</v>
      </c>
      <c r="E6" s="1039"/>
      <c r="F6" s="556">
        <v>8.8</v>
      </c>
      <c r="G6" s="557" t="s">
        <v>968</v>
      </c>
      <c r="H6" s="1035">
        <v>1176</v>
      </c>
      <c r="I6" s="1035"/>
      <c r="J6" s="657">
        <v>5.52</v>
      </c>
      <c r="K6" s="1035">
        <v>1369</v>
      </c>
      <c r="L6" s="1035"/>
      <c r="M6" s="556">
        <v>6.4</v>
      </c>
      <c r="N6" s="1035">
        <v>352</v>
      </c>
      <c r="O6" s="1035"/>
      <c r="P6" s="657">
        <v>1.7</v>
      </c>
    </row>
    <row r="7" spans="1:16" ht="18" customHeight="1">
      <c r="A7" s="1006" t="s">
        <v>999</v>
      </c>
      <c r="B7" s="1006"/>
      <c r="C7" s="978"/>
      <c r="D7" s="1063">
        <v>2084</v>
      </c>
      <c r="E7" s="1039"/>
      <c r="F7" s="558">
        <v>9.4</v>
      </c>
      <c r="G7" s="782">
        <v>1.26</v>
      </c>
      <c r="H7" s="1035">
        <v>1311</v>
      </c>
      <c r="I7" s="1035"/>
      <c r="J7" s="658">
        <v>5.94</v>
      </c>
      <c r="K7" s="1035">
        <v>1378</v>
      </c>
      <c r="L7" s="1035"/>
      <c r="M7" s="556">
        <v>6.2</v>
      </c>
      <c r="N7" s="1035">
        <v>453</v>
      </c>
      <c r="O7" s="1035"/>
      <c r="P7" s="657">
        <v>2.1</v>
      </c>
    </row>
    <row r="8" spans="1:16" ht="18" customHeight="1">
      <c r="A8" s="1006" t="s">
        <v>1000</v>
      </c>
      <c r="B8" s="1006"/>
      <c r="C8" s="978"/>
      <c r="D8" s="1063">
        <v>1948</v>
      </c>
      <c r="E8" s="1039"/>
      <c r="F8" s="558">
        <v>8.5</v>
      </c>
      <c r="G8" s="559">
        <v>1.15</v>
      </c>
      <c r="H8" s="1039">
        <v>1645</v>
      </c>
      <c r="I8" s="1039"/>
      <c r="J8" s="659">
        <v>7.2</v>
      </c>
      <c r="K8" s="1039">
        <v>1275</v>
      </c>
      <c r="L8" s="1039"/>
      <c r="M8" s="558">
        <v>5.6</v>
      </c>
      <c r="N8" s="1039">
        <v>470</v>
      </c>
      <c r="O8" s="1039"/>
      <c r="P8" s="659">
        <v>2.06</v>
      </c>
    </row>
    <row r="9" spans="1:16" ht="18" customHeight="1">
      <c r="A9" s="1006" t="s">
        <v>1001</v>
      </c>
      <c r="B9" s="1006"/>
      <c r="C9" s="978"/>
      <c r="D9" s="1063">
        <v>2000</v>
      </c>
      <c r="E9" s="1039"/>
      <c r="F9" s="558">
        <v>8.5</v>
      </c>
      <c r="G9" s="559">
        <v>1.29</v>
      </c>
      <c r="H9" s="1039">
        <v>1754</v>
      </c>
      <c r="I9" s="1039"/>
      <c r="J9" s="659">
        <v>7.46</v>
      </c>
      <c r="K9" s="1039">
        <v>1225</v>
      </c>
      <c r="L9" s="1039"/>
      <c r="M9" s="558">
        <v>5.2</v>
      </c>
      <c r="N9" s="1039">
        <v>470</v>
      </c>
      <c r="O9" s="1039"/>
      <c r="P9" s="659">
        <v>2</v>
      </c>
    </row>
    <row r="10" spans="1:16" ht="18" customHeight="1">
      <c r="A10" s="1006" t="s">
        <v>1002</v>
      </c>
      <c r="B10" s="1006"/>
      <c r="C10" s="978"/>
      <c r="D10" s="1067">
        <v>1946</v>
      </c>
      <c r="E10" s="990"/>
      <c r="F10" s="654">
        <v>8.2</v>
      </c>
      <c r="G10" s="560">
        <v>1.29</v>
      </c>
      <c r="H10" s="990">
        <v>1913</v>
      </c>
      <c r="I10" s="990"/>
      <c r="J10" s="658">
        <v>8.1</v>
      </c>
      <c r="K10" s="990">
        <v>1151</v>
      </c>
      <c r="L10" s="990"/>
      <c r="M10" s="558">
        <v>4.9</v>
      </c>
      <c r="N10" s="990">
        <v>421</v>
      </c>
      <c r="O10" s="990"/>
      <c r="P10" s="661">
        <v>1.78</v>
      </c>
    </row>
    <row r="11" spans="1:16" ht="18" customHeight="1">
      <c r="A11" s="1068" t="s">
        <v>1003</v>
      </c>
      <c r="B11" s="1068"/>
      <c r="C11" s="979"/>
      <c r="D11" s="1058">
        <v>2036</v>
      </c>
      <c r="E11" s="1059"/>
      <c r="F11" s="655">
        <v>8.6</v>
      </c>
      <c r="G11" s="656">
        <v>1.41</v>
      </c>
      <c r="H11" s="1028">
        <v>1956</v>
      </c>
      <c r="I11" s="1028"/>
      <c r="J11" s="662">
        <v>8.25</v>
      </c>
      <c r="K11" s="1028">
        <v>1200</v>
      </c>
      <c r="L11" s="1028"/>
      <c r="M11" s="655">
        <v>5.1</v>
      </c>
      <c r="N11" s="1028">
        <v>428</v>
      </c>
      <c r="O11" s="1028"/>
      <c r="P11" s="662">
        <v>1.81</v>
      </c>
    </row>
    <row r="12" spans="1:16" ht="18" customHeight="1">
      <c r="A12" s="1006" t="s">
        <v>1004</v>
      </c>
      <c r="B12" s="1006"/>
      <c r="C12" s="978"/>
      <c r="D12" s="1000">
        <v>1826</v>
      </c>
      <c r="E12" s="1001"/>
      <c r="F12" s="561">
        <v>7.7</v>
      </c>
      <c r="G12" s="562">
        <v>1.27</v>
      </c>
      <c r="H12" s="990">
        <v>1878</v>
      </c>
      <c r="I12" s="990"/>
      <c r="J12" s="658">
        <v>7.9</v>
      </c>
      <c r="K12" s="990">
        <v>1055</v>
      </c>
      <c r="L12" s="990"/>
      <c r="M12" s="561">
        <v>4.4</v>
      </c>
      <c r="N12" s="990">
        <v>413</v>
      </c>
      <c r="O12" s="990"/>
      <c r="P12" s="658">
        <v>1.74</v>
      </c>
    </row>
    <row r="13" spans="1:16" ht="18" customHeight="1">
      <c r="A13" s="1006" t="s">
        <v>979</v>
      </c>
      <c r="B13" s="1006"/>
      <c r="C13" s="978"/>
      <c r="D13" s="1000">
        <v>1865</v>
      </c>
      <c r="E13" s="1001"/>
      <c r="F13" s="561">
        <v>7.8</v>
      </c>
      <c r="G13" s="562">
        <v>1.35</v>
      </c>
      <c r="H13" s="990">
        <v>1912</v>
      </c>
      <c r="I13" s="990"/>
      <c r="J13" s="658">
        <v>7.99</v>
      </c>
      <c r="K13" s="990">
        <v>1114</v>
      </c>
      <c r="L13" s="990"/>
      <c r="M13" s="561">
        <v>4.7</v>
      </c>
      <c r="N13" s="990">
        <v>454</v>
      </c>
      <c r="O13" s="990"/>
      <c r="P13" s="658">
        <v>1.9</v>
      </c>
    </row>
    <row r="14" spans="1:16" ht="18" customHeight="1">
      <c r="A14" s="1006" t="s">
        <v>973</v>
      </c>
      <c r="B14" s="1006"/>
      <c r="C14" s="978"/>
      <c r="D14" s="1000">
        <v>1877</v>
      </c>
      <c r="E14" s="1001"/>
      <c r="F14" s="561">
        <v>7.8</v>
      </c>
      <c r="G14" s="562">
        <v>1.39</v>
      </c>
      <c r="H14" s="990">
        <v>2061</v>
      </c>
      <c r="I14" s="990"/>
      <c r="J14" s="658">
        <v>8.59</v>
      </c>
      <c r="K14" s="990">
        <v>1065</v>
      </c>
      <c r="L14" s="990"/>
      <c r="M14" s="561">
        <v>4.4</v>
      </c>
      <c r="N14" s="990">
        <v>428</v>
      </c>
      <c r="O14" s="990"/>
      <c r="P14" s="658">
        <v>1.78</v>
      </c>
    </row>
    <row r="15" spans="1:16" ht="18" customHeight="1">
      <c r="A15" s="1006" t="s">
        <v>975</v>
      </c>
      <c r="B15" s="1006"/>
      <c r="C15" s="978"/>
      <c r="D15" s="1000">
        <v>1747</v>
      </c>
      <c r="E15" s="1001"/>
      <c r="F15" s="561">
        <v>7.3</v>
      </c>
      <c r="G15" s="562">
        <v>1.32</v>
      </c>
      <c r="H15" s="990">
        <v>2081</v>
      </c>
      <c r="I15" s="990"/>
      <c r="J15" s="658">
        <v>8.65</v>
      </c>
      <c r="K15" s="990">
        <v>1019</v>
      </c>
      <c r="L15" s="990"/>
      <c r="M15" s="561">
        <v>4.2</v>
      </c>
      <c r="N15" s="990">
        <v>367</v>
      </c>
      <c r="O15" s="990"/>
      <c r="P15" s="658">
        <v>1.53</v>
      </c>
    </row>
    <row r="16" spans="1:16" ht="18" customHeight="1">
      <c r="A16" s="998" t="s">
        <v>1006</v>
      </c>
      <c r="B16" s="998"/>
      <c r="C16" s="999"/>
      <c r="D16" s="1002">
        <v>1781</v>
      </c>
      <c r="E16" s="1003"/>
      <c r="F16" s="770">
        <v>7.4</v>
      </c>
      <c r="G16" s="771">
        <v>1.4</v>
      </c>
      <c r="H16" s="1031">
        <v>2188</v>
      </c>
      <c r="I16" s="1031"/>
      <c r="J16" s="772">
        <v>9.04</v>
      </c>
      <c r="K16" s="1031">
        <v>1050</v>
      </c>
      <c r="L16" s="1031"/>
      <c r="M16" s="770">
        <v>4.3</v>
      </c>
      <c r="N16" s="1031">
        <v>396</v>
      </c>
      <c r="O16" s="1031"/>
      <c r="P16" s="772">
        <v>1.64</v>
      </c>
    </row>
    <row r="17" spans="1:16" ht="6" customHeight="1">
      <c r="A17" s="112"/>
      <c r="B17" s="563"/>
      <c r="C17" s="564"/>
      <c r="D17" s="565"/>
      <c r="E17" s="563"/>
      <c r="F17" s="566"/>
      <c r="G17" s="567"/>
      <c r="H17" s="568"/>
      <c r="I17" s="568"/>
      <c r="J17" s="660"/>
      <c r="K17" s="568"/>
      <c r="L17" s="568"/>
      <c r="M17" s="566"/>
      <c r="N17" s="568"/>
      <c r="O17" s="568"/>
      <c r="P17" s="660"/>
    </row>
    <row r="18" spans="1:17" ht="18" customHeight="1">
      <c r="A18" s="1004" t="s">
        <v>1007</v>
      </c>
      <c r="B18" s="1004"/>
      <c r="C18" s="1005"/>
      <c r="D18" s="1040">
        <v>66564</v>
      </c>
      <c r="E18" s="1041"/>
      <c r="F18" s="773">
        <v>7.4</v>
      </c>
      <c r="G18" s="774">
        <v>1.33</v>
      </c>
      <c r="H18" s="994">
        <v>82336</v>
      </c>
      <c r="I18" s="994"/>
      <c r="J18" s="775">
        <v>9.2</v>
      </c>
      <c r="K18" s="994">
        <v>45079</v>
      </c>
      <c r="L18" s="994"/>
      <c r="M18" s="773">
        <v>5</v>
      </c>
      <c r="N18" s="994">
        <v>14943</v>
      </c>
      <c r="O18" s="994"/>
      <c r="P18" s="775">
        <v>1.66</v>
      </c>
      <c r="Q18" s="73"/>
    </row>
    <row r="19" spans="1:16" ht="18" customHeight="1" thickBot="1">
      <c r="A19" s="1009" t="s">
        <v>1008</v>
      </c>
      <c r="B19" s="1009"/>
      <c r="C19" s="1010"/>
      <c r="D19" s="1033">
        <v>918400</v>
      </c>
      <c r="E19" s="1034"/>
      <c r="F19" s="776">
        <v>7.4</v>
      </c>
      <c r="G19" s="777">
        <v>1.42</v>
      </c>
      <c r="H19" s="989">
        <v>1362470</v>
      </c>
      <c r="I19" s="989"/>
      <c r="J19" s="778">
        <v>11</v>
      </c>
      <c r="K19" s="989">
        <v>586481</v>
      </c>
      <c r="L19" s="989"/>
      <c r="M19" s="776">
        <v>4.7</v>
      </c>
      <c r="N19" s="989">
        <v>208333</v>
      </c>
      <c r="O19" s="989"/>
      <c r="P19" s="778">
        <v>1.68</v>
      </c>
    </row>
    <row r="20" spans="1:11" ht="18" customHeight="1" thickTop="1">
      <c r="A20" s="64" t="s">
        <v>1005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8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ht="15" customHeight="1">
      <c r="K22" s="20"/>
    </row>
    <row r="23" spans="1:16" s="144" customFormat="1" ht="24.75" customHeight="1">
      <c r="A23" s="142" t="s">
        <v>917</v>
      </c>
      <c r="B23" s="143"/>
      <c r="C23" s="143"/>
      <c r="D23" s="143"/>
      <c r="E23" s="143"/>
      <c r="F23" s="143"/>
      <c r="G23" s="143"/>
      <c r="H23" s="143"/>
      <c r="I23" s="109"/>
      <c r="J23" s="109"/>
      <c r="K23" s="109"/>
      <c r="M23" s="145"/>
      <c r="N23" s="145"/>
      <c r="O23" s="145"/>
      <c r="P23" s="145"/>
    </row>
    <row r="24" spans="1:16" ht="11.25" customHeight="1" thickBot="1">
      <c r="A24" s="146"/>
      <c r="B24" s="147"/>
      <c r="C24" s="147"/>
      <c r="D24" s="147"/>
      <c r="E24" s="147"/>
      <c r="F24" s="147"/>
      <c r="G24" s="147"/>
      <c r="H24" s="147"/>
      <c r="I24" s="20"/>
      <c r="J24" s="20"/>
      <c r="K24" s="20"/>
      <c r="M24" s="148"/>
      <c r="N24" s="148"/>
      <c r="O24" s="148"/>
      <c r="P24" s="148"/>
    </row>
    <row r="25" spans="1:16" ht="20.25" customHeight="1" thickTop="1">
      <c r="A25" s="1044" t="s">
        <v>537</v>
      </c>
      <c r="B25" s="1044"/>
      <c r="C25" s="1044"/>
      <c r="D25" s="1045"/>
      <c r="E25" s="1029" t="s">
        <v>1009</v>
      </c>
      <c r="F25" s="1030"/>
      <c r="G25" s="1030"/>
      <c r="H25" s="1030"/>
      <c r="I25" s="1025" t="s">
        <v>1010</v>
      </c>
      <c r="J25" s="1026"/>
      <c r="K25" s="1026"/>
      <c r="L25" s="1026"/>
      <c r="M25" s="1021" t="s">
        <v>967</v>
      </c>
      <c r="N25" s="1022"/>
      <c r="O25" s="1022"/>
      <c r="P25" s="1022"/>
    </row>
    <row r="26" spans="1:16" ht="20.25" customHeight="1">
      <c r="A26" s="1046"/>
      <c r="B26" s="1046"/>
      <c r="C26" s="1046"/>
      <c r="D26" s="1047"/>
      <c r="E26" s="1042" t="s">
        <v>538</v>
      </c>
      <c r="F26" s="1043"/>
      <c r="G26" s="1032" t="s">
        <v>539</v>
      </c>
      <c r="H26" s="1032"/>
      <c r="I26" s="1023" t="s">
        <v>538</v>
      </c>
      <c r="J26" s="1024"/>
      <c r="K26" s="1027" t="s">
        <v>539</v>
      </c>
      <c r="L26" s="1027"/>
      <c r="M26" s="1014" t="str">
        <f>'[1]23'!M4</f>
        <v>件数</v>
      </c>
      <c r="N26" s="1015"/>
      <c r="O26" s="1019" t="str">
        <f>'[1]23'!O4</f>
        <v>手数料（円）</v>
      </c>
      <c r="P26" s="1019"/>
    </row>
    <row r="27" spans="1:16" ht="24.75" customHeight="1">
      <c r="A27" s="1052" t="s">
        <v>540</v>
      </c>
      <c r="B27" s="1052"/>
      <c r="C27" s="1053"/>
      <c r="D27" s="288" t="s">
        <v>918</v>
      </c>
      <c r="E27" s="1011">
        <v>55641</v>
      </c>
      <c r="F27" s="997"/>
      <c r="G27" s="997">
        <v>23546100</v>
      </c>
      <c r="H27" s="997"/>
      <c r="I27" s="1011">
        <v>58971</v>
      </c>
      <c r="J27" s="997"/>
      <c r="K27" s="997">
        <v>24636050</v>
      </c>
      <c r="L27" s="997"/>
      <c r="M27" s="991">
        <v>54769</v>
      </c>
      <c r="N27" s="992"/>
      <c r="O27" s="992">
        <v>22631050</v>
      </c>
      <c r="P27" s="992"/>
    </row>
    <row r="28" spans="1:16" ht="24.75" customHeight="1">
      <c r="A28" s="1054"/>
      <c r="B28" s="1054"/>
      <c r="C28" s="1055"/>
      <c r="D28" s="552" t="s">
        <v>919</v>
      </c>
      <c r="E28" s="1008">
        <v>1451</v>
      </c>
      <c r="F28" s="1007"/>
      <c r="G28" s="1007">
        <v>747150</v>
      </c>
      <c r="H28" s="1007"/>
      <c r="I28" s="1008">
        <v>1435</v>
      </c>
      <c r="J28" s="1007"/>
      <c r="K28" s="1007">
        <v>754150</v>
      </c>
      <c r="L28" s="1007"/>
      <c r="M28" s="995">
        <v>1360</v>
      </c>
      <c r="N28" s="996"/>
      <c r="O28" s="996">
        <v>704600</v>
      </c>
      <c r="P28" s="996"/>
    </row>
    <row r="29" spans="1:16" ht="24.75" customHeight="1">
      <c r="A29" s="1056" t="s">
        <v>541</v>
      </c>
      <c r="B29" s="1056"/>
      <c r="C29" s="1057"/>
      <c r="D29" s="288" t="s">
        <v>918</v>
      </c>
      <c r="E29" s="1011">
        <v>143858</v>
      </c>
      <c r="F29" s="997"/>
      <c r="G29" s="997">
        <v>36025500</v>
      </c>
      <c r="H29" s="997"/>
      <c r="I29" s="1011">
        <v>129881</v>
      </c>
      <c r="J29" s="997"/>
      <c r="K29" s="997">
        <v>34837200</v>
      </c>
      <c r="L29" s="997"/>
      <c r="M29" s="991">
        <v>126681</v>
      </c>
      <c r="N29" s="992"/>
      <c r="O29" s="992">
        <v>34203300</v>
      </c>
      <c r="P29" s="992"/>
    </row>
    <row r="30" spans="1:16" ht="24.75" customHeight="1">
      <c r="A30" s="1056"/>
      <c r="B30" s="1056"/>
      <c r="C30" s="1057"/>
      <c r="D30" s="552" t="s">
        <v>919</v>
      </c>
      <c r="E30" s="1008">
        <v>3667</v>
      </c>
      <c r="F30" s="1007"/>
      <c r="G30" s="1007">
        <v>1100100</v>
      </c>
      <c r="H30" s="1007"/>
      <c r="I30" s="1008">
        <v>3216</v>
      </c>
      <c r="J30" s="1007"/>
      <c r="K30" s="1007">
        <v>964800</v>
      </c>
      <c r="L30" s="1007"/>
      <c r="M30" s="995">
        <v>3337</v>
      </c>
      <c r="N30" s="996"/>
      <c r="O30" s="996">
        <v>1000500</v>
      </c>
      <c r="P30" s="996"/>
    </row>
    <row r="31" spans="1:16" ht="24.75" customHeight="1">
      <c r="A31" s="1052" t="s">
        <v>542</v>
      </c>
      <c r="B31" s="1052"/>
      <c r="C31" s="1053"/>
      <c r="D31" s="288" t="s">
        <v>918</v>
      </c>
      <c r="E31" s="1011">
        <v>75556</v>
      </c>
      <c r="F31" s="997"/>
      <c r="G31" s="997">
        <v>22666800</v>
      </c>
      <c r="H31" s="997"/>
      <c r="I31" s="1011">
        <v>72169</v>
      </c>
      <c r="J31" s="997"/>
      <c r="K31" s="997">
        <v>21650700</v>
      </c>
      <c r="L31" s="997"/>
      <c r="M31" s="991">
        <v>71873</v>
      </c>
      <c r="N31" s="992"/>
      <c r="O31" s="992">
        <v>21561900</v>
      </c>
      <c r="P31" s="992"/>
    </row>
    <row r="32" spans="1:16" ht="24.75" customHeight="1">
      <c r="A32" s="1054"/>
      <c r="B32" s="1054"/>
      <c r="C32" s="1055"/>
      <c r="D32" s="552" t="s">
        <v>919</v>
      </c>
      <c r="E32" s="1008">
        <v>3836</v>
      </c>
      <c r="F32" s="1007"/>
      <c r="G32" s="1007">
        <v>1150800</v>
      </c>
      <c r="H32" s="1007"/>
      <c r="I32" s="1008">
        <v>3456</v>
      </c>
      <c r="J32" s="1007"/>
      <c r="K32" s="1007">
        <v>1036800</v>
      </c>
      <c r="L32" s="1007"/>
      <c r="M32" s="995">
        <v>3421</v>
      </c>
      <c r="N32" s="996"/>
      <c r="O32" s="996">
        <v>1026000</v>
      </c>
      <c r="P32" s="996"/>
    </row>
    <row r="33" spans="1:16" ht="24.75" customHeight="1">
      <c r="A33" s="1056" t="s">
        <v>543</v>
      </c>
      <c r="B33" s="1056"/>
      <c r="C33" s="1057"/>
      <c r="D33" s="288" t="s">
        <v>918</v>
      </c>
      <c r="E33" s="1011">
        <v>5957</v>
      </c>
      <c r="F33" s="997"/>
      <c r="G33" s="997" t="s">
        <v>968</v>
      </c>
      <c r="H33" s="997"/>
      <c r="I33" s="1011">
        <v>6365</v>
      </c>
      <c r="J33" s="997"/>
      <c r="K33" s="997" t="s">
        <v>968</v>
      </c>
      <c r="L33" s="997"/>
      <c r="M33" s="991">
        <v>6225</v>
      </c>
      <c r="N33" s="992"/>
      <c r="O33" s="992" t="s">
        <v>1024</v>
      </c>
      <c r="P33" s="992"/>
    </row>
    <row r="34" spans="1:16" ht="24.75" customHeight="1">
      <c r="A34" s="1056"/>
      <c r="B34" s="1056"/>
      <c r="C34" s="1057"/>
      <c r="D34" s="552" t="s">
        <v>919</v>
      </c>
      <c r="E34" s="1008">
        <v>112</v>
      </c>
      <c r="F34" s="1007"/>
      <c r="G34" s="1007" t="s">
        <v>968</v>
      </c>
      <c r="H34" s="1007"/>
      <c r="I34" s="1008">
        <v>116</v>
      </c>
      <c r="J34" s="1007"/>
      <c r="K34" s="1007">
        <v>0</v>
      </c>
      <c r="L34" s="1007"/>
      <c r="M34" s="995">
        <v>130</v>
      </c>
      <c r="N34" s="996"/>
      <c r="O34" s="996" t="s">
        <v>1024</v>
      </c>
      <c r="P34" s="996"/>
    </row>
    <row r="35" spans="1:16" ht="24.75" customHeight="1">
      <c r="A35" s="1052" t="s">
        <v>544</v>
      </c>
      <c r="B35" s="1052"/>
      <c r="C35" s="1053"/>
      <c r="D35" s="288" t="s">
        <v>918</v>
      </c>
      <c r="E35" s="1011">
        <v>41950</v>
      </c>
      <c r="F35" s="997"/>
      <c r="G35" s="997">
        <v>8747000</v>
      </c>
      <c r="H35" s="997"/>
      <c r="I35" s="1011">
        <v>39794</v>
      </c>
      <c r="J35" s="997"/>
      <c r="K35" s="997">
        <v>8618600</v>
      </c>
      <c r="L35" s="997"/>
      <c r="M35" s="991">
        <v>33893</v>
      </c>
      <c r="N35" s="992"/>
      <c r="O35" s="992">
        <v>8025900</v>
      </c>
      <c r="P35" s="992"/>
    </row>
    <row r="36" spans="1:16" ht="24.75" customHeight="1">
      <c r="A36" s="1054"/>
      <c r="B36" s="1054"/>
      <c r="C36" s="1055"/>
      <c r="D36" s="552" t="s">
        <v>919</v>
      </c>
      <c r="E36" s="1008">
        <v>1315</v>
      </c>
      <c r="F36" s="1007"/>
      <c r="G36" s="1007">
        <v>394500</v>
      </c>
      <c r="H36" s="1007"/>
      <c r="I36" s="1008">
        <v>1284</v>
      </c>
      <c r="J36" s="1007"/>
      <c r="K36" s="1007">
        <v>385200</v>
      </c>
      <c r="L36" s="1007"/>
      <c r="M36" s="995">
        <v>1519</v>
      </c>
      <c r="N36" s="996"/>
      <c r="O36" s="996">
        <v>278000</v>
      </c>
      <c r="P36" s="996"/>
    </row>
    <row r="37" spans="1:16" ht="24.75" customHeight="1">
      <c r="A37" s="1048" t="s">
        <v>545</v>
      </c>
      <c r="B37" s="1048"/>
      <c r="C37" s="1049"/>
      <c r="D37" s="288" t="s">
        <v>918</v>
      </c>
      <c r="E37" s="1011">
        <v>322962</v>
      </c>
      <c r="F37" s="997"/>
      <c r="G37" s="997">
        <v>90985400</v>
      </c>
      <c r="H37" s="997"/>
      <c r="I37" s="1011">
        <v>307180</v>
      </c>
      <c r="J37" s="997"/>
      <c r="K37" s="1018">
        <v>89742550</v>
      </c>
      <c r="L37" s="1018"/>
      <c r="M37" s="991">
        <v>293441</v>
      </c>
      <c r="N37" s="992"/>
      <c r="O37" s="993">
        <v>86422150</v>
      </c>
      <c r="P37" s="993"/>
    </row>
    <row r="38" spans="1:16" ht="24.75" customHeight="1" thickBot="1">
      <c r="A38" s="1050"/>
      <c r="B38" s="1050"/>
      <c r="C38" s="1051"/>
      <c r="D38" s="552" t="s">
        <v>919</v>
      </c>
      <c r="E38" s="1020">
        <v>10381</v>
      </c>
      <c r="F38" s="1016"/>
      <c r="G38" s="1016">
        <v>3392550</v>
      </c>
      <c r="H38" s="1017"/>
      <c r="I38" s="1020">
        <v>9507</v>
      </c>
      <c r="J38" s="1016"/>
      <c r="K38" s="1016">
        <v>3140950</v>
      </c>
      <c r="L38" s="1017"/>
      <c r="M38" s="1012">
        <v>9767</v>
      </c>
      <c r="N38" s="1013"/>
      <c r="O38" s="1013">
        <v>3009100</v>
      </c>
      <c r="P38" s="1013"/>
    </row>
    <row r="39" spans="1:21" ht="18" customHeight="1" thickTop="1">
      <c r="A39" s="149" t="s">
        <v>927</v>
      </c>
      <c r="B39" s="150"/>
      <c r="C39" s="150"/>
      <c r="D39" s="150"/>
      <c r="E39" s="150"/>
      <c r="F39" s="150"/>
      <c r="G39" s="150"/>
      <c r="H39" s="150"/>
      <c r="I39" s="151"/>
      <c r="J39" s="151"/>
      <c r="K39" s="151"/>
      <c r="L39" s="151"/>
      <c r="M39" s="631"/>
      <c r="N39" s="631"/>
      <c r="O39" s="631"/>
      <c r="P39" s="631"/>
      <c r="T39" s="152"/>
      <c r="U39" s="152"/>
    </row>
    <row r="40" spans="1:16" ht="15" customHeight="1">
      <c r="A40" s="679" t="s">
        <v>945</v>
      </c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</row>
    <row r="41" spans="1:16" ht="15" customHeight="1">
      <c r="A41" s="679" t="s">
        <v>944</v>
      </c>
      <c r="B41" s="667" t="s">
        <v>946</v>
      </c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4"/>
      <c r="N41" s="634"/>
      <c r="O41" s="634"/>
      <c r="P41" s="634"/>
    </row>
    <row r="42" spans="1:16" s="162" customFormat="1" ht="15" customHeight="1">
      <c r="A42" s="679" t="s">
        <v>928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</row>
    <row r="43" spans="1:18" s="162" customFormat="1" ht="15" customHeight="1">
      <c r="A43" s="679" t="s">
        <v>951</v>
      </c>
      <c r="B43" s="459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312"/>
      <c r="R43" s="312"/>
    </row>
    <row r="44" spans="1:16" ht="13.5">
      <c r="A44" s="360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</row>
    <row r="45" spans="1:16" ht="13.5">
      <c r="A45" s="360"/>
      <c r="B45" s="460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</row>
    <row r="46" spans="1:16" ht="13.5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</row>
    <row r="47" spans="1:16" ht="13.5">
      <c r="A47" s="459"/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  <c r="O47" s="459"/>
      <c r="P47" s="459"/>
    </row>
    <row r="48" spans="1:16" ht="13.5">
      <c r="A48" s="459"/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</row>
  </sheetData>
  <sheetProtection/>
  <mergeCells count="168">
    <mergeCell ref="A12:C12"/>
    <mergeCell ref="D5:E5"/>
    <mergeCell ref="K11:L11"/>
    <mergeCell ref="A3:C4"/>
    <mergeCell ref="A7:C7"/>
    <mergeCell ref="H5:I5"/>
    <mergeCell ref="D8:E8"/>
    <mergeCell ref="K4:L4"/>
    <mergeCell ref="A10:C10"/>
    <mergeCell ref="A9:C9"/>
    <mergeCell ref="D7:E7"/>
    <mergeCell ref="A8:C8"/>
    <mergeCell ref="A5:C5"/>
    <mergeCell ref="A6:C6"/>
    <mergeCell ref="D10:E10"/>
    <mergeCell ref="A11:C11"/>
    <mergeCell ref="M2:P2"/>
    <mergeCell ref="K8:L8"/>
    <mergeCell ref="H6:I6"/>
    <mergeCell ref="H7:I7"/>
    <mergeCell ref="H8:I8"/>
    <mergeCell ref="N3:P3"/>
    <mergeCell ref="N7:O7"/>
    <mergeCell ref="N8:O8"/>
    <mergeCell ref="H3:J3"/>
    <mergeCell ref="K3:M3"/>
    <mergeCell ref="D3:G3"/>
    <mergeCell ref="D9:E9"/>
    <mergeCell ref="N6:O6"/>
    <mergeCell ref="I33:J33"/>
    <mergeCell ref="G33:H33"/>
    <mergeCell ref="D6:E6"/>
    <mergeCell ref="O30:P30"/>
    <mergeCell ref="I29:J29"/>
    <mergeCell ref="N11:O11"/>
    <mergeCell ref="K9:L9"/>
    <mergeCell ref="K16:L16"/>
    <mergeCell ref="D14:E14"/>
    <mergeCell ref="K13:L13"/>
    <mergeCell ref="N10:O10"/>
    <mergeCell ref="K7:L7"/>
    <mergeCell ref="H10:I10"/>
    <mergeCell ref="D12:E12"/>
    <mergeCell ref="D13:E13"/>
    <mergeCell ref="D11:E11"/>
    <mergeCell ref="H9:I9"/>
    <mergeCell ref="H12:I12"/>
    <mergeCell ref="A37:C38"/>
    <mergeCell ref="A27:C28"/>
    <mergeCell ref="A35:C36"/>
    <mergeCell ref="E29:F29"/>
    <mergeCell ref="E37:F37"/>
    <mergeCell ref="A29:C30"/>
    <mergeCell ref="A31:C32"/>
    <mergeCell ref="A33:C34"/>
    <mergeCell ref="G38:H38"/>
    <mergeCell ref="E35:F35"/>
    <mergeCell ref="E34:F34"/>
    <mergeCell ref="D18:E18"/>
    <mergeCell ref="G34:H34"/>
    <mergeCell ref="E33:F33"/>
    <mergeCell ref="E32:F32"/>
    <mergeCell ref="G31:H31"/>
    <mergeCell ref="E26:F26"/>
    <mergeCell ref="A25:D26"/>
    <mergeCell ref="E28:F28"/>
    <mergeCell ref="G36:H36"/>
    <mergeCell ref="D19:E19"/>
    <mergeCell ref="G28:H28"/>
    <mergeCell ref="K6:L6"/>
    <mergeCell ref="N5:O5"/>
    <mergeCell ref="H4:I4"/>
    <mergeCell ref="D4:E4"/>
    <mergeCell ref="N4:O4"/>
    <mergeCell ref="K5:L5"/>
    <mergeCell ref="N9:O9"/>
    <mergeCell ref="M28:N28"/>
    <mergeCell ref="N15:O15"/>
    <mergeCell ref="N16:O16"/>
    <mergeCell ref="G26:H26"/>
    <mergeCell ref="H14:I14"/>
    <mergeCell ref="K15:L15"/>
    <mergeCell ref="I28:J28"/>
    <mergeCell ref="N14:O14"/>
    <mergeCell ref="H16:I16"/>
    <mergeCell ref="H15:I15"/>
    <mergeCell ref="K10:L10"/>
    <mergeCell ref="H11:I11"/>
    <mergeCell ref="H13:I13"/>
    <mergeCell ref="K32:L32"/>
    <mergeCell ref="G32:H32"/>
    <mergeCell ref="I30:J30"/>
    <mergeCell ref="I31:J31"/>
    <mergeCell ref="G27:H27"/>
    <mergeCell ref="E25:H25"/>
    <mergeCell ref="E31:F31"/>
    <mergeCell ref="K12:L12"/>
    <mergeCell ref="I26:J26"/>
    <mergeCell ref="I25:L25"/>
    <mergeCell ref="I34:J34"/>
    <mergeCell ref="K31:L31"/>
    <mergeCell ref="K28:L28"/>
    <mergeCell ref="I27:J27"/>
    <mergeCell ref="I32:J32"/>
    <mergeCell ref="K26:L26"/>
    <mergeCell ref="K30:L30"/>
    <mergeCell ref="O29:P29"/>
    <mergeCell ref="K14:L14"/>
    <mergeCell ref="O28:P28"/>
    <mergeCell ref="M25:P25"/>
    <mergeCell ref="M29:N29"/>
    <mergeCell ref="K27:L27"/>
    <mergeCell ref="K18:L18"/>
    <mergeCell ref="N19:O19"/>
    <mergeCell ref="K29:L29"/>
    <mergeCell ref="O27:P27"/>
    <mergeCell ref="I36:J36"/>
    <mergeCell ref="I35:J35"/>
    <mergeCell ref="K36:L36"/>
    <mergeCell ref="I38:J38"/>
    <mergeCell ref="K33:L33"/>
    <mergeCell ref="E38:F38"/>
    <mergeCell ref="K34:L34"/>
    <mergeCell ref="G37:H37"/>
    <mergeCell ref="G35:H35"/>
    <mergeCell ref="E36:F36"/>
    <mergeCell ref="M38:N38"/>
    <mergeCell ref="M26:N26"/>
    <mergeCell ref="K38:L38"/>
    <mergeCell ref="I37:J37"/>
    <mergeCell ref="K37:L37"/>
    <mergeCell ref="O38:P38"/>
    <mergeCell ref="M35:N35"/>
    <mergeCell ref="O35:P35"/>
    <mergeCell ref="O26:P26"/>
    <mergeCell ref="M27:N27"/>
    <mergeCell ref="A13:C13"/>
    <mergeCell ref="O31:P31"/>
    <mergeCell ref="N13:O13"/>
    <mergeCell ref="G30:H30"/>
    <mergeCell ref="E30:F30"/>
    <mergeCell ref="A19:C19"/>
    <mergeCell ref="A14:C14"/>
    <mergeCell ref="A15:C15"/>
    <mergeCell ref="G29:H29"/>
    <mergeCell ref="E27:F27"/>
    <mergeCell ref="H18:I18"/>
    <mergeCell ref="H19:I19"/>
    <mergeCell ref="A16:C16"/>
    <mergeCell ref="D15:E15"/>
    <mergeCell ref="D16:E16"/>
    <mergeCell ref="A18:C18"/>
    <mergeCell ref="O36:P36"/>
    <mergeCell ref="O33:P33"/>
    <mergeCell ref="O34:P34"/>
    <mergeCell ref="M31:N31"/>
    <mergeCell ref="M34:N34"/>
    <mergeCell ref="M30:N30"/>
    <mergeCell ref="K19:L19"/>
    <mergeCell ref="N12:O12"/>
    <mergeCell ref="M37:N37"/>
    <mergeCell ref="O37:P37"/>
    <mergeCell ref="N18:O18"/>
    <mergeCell ref="M32:N32"/>
    <mergeCell ref="O32:P32"/>
    <mergeCell ref="M33:N33"/>
    <mergeCell ref="M36:N36"/>
    <mergeCell ref="K35:L35"/>
  </mergeCells>
  <printOptions horizontalCentered="1"/>
  <pageMargins left="0.5905511811023623" right="0.5905511811023623" top="0.6692913385826772" bottom="0.5118110236220472" header="0.31496062992125984" footer="0.31496062992125984"/>
  <pageSetup blackAndWhite="1" fitToWidth="0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55" sqref="A55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3" t="s">
        <v>579</v>
      </c>
    </row>
    <row r="2" spans="12:15" ht="13.5" customHeight="1" thickBot="1">
      <c r="L2" s="114"/>
      <c r="M2" s="114"/>
      <c r="N2" s="114"/>
      <c r="O2" s="114"/>
    </row>
    <row r="3" spans="1:16" ht="18.75" customHeight="1" thickTop="1">
      <c r="A3" s="1077" t="s">
        <v>419</v>
      </c>
      <c r="B3" s="1078"/>
      <c r="C3" s="1081" t="s">
        <v>525</v>
      </c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2"/>
      <c r="P3" s="400"/>
    </row>
    <row r="4" spans="1:16" ht="23.25" customHeight="1">
      <c r="A4" s="1079"/>
      <c r="B4" s="1080"/>
      <c r="C4" s="289" t="s">
        <v>526</v>
      </c>
      <c r="D4" s="289" t="s">
        <v>527</v>
      </c>
      <c r="E4" s="289" t="s">
        <v>528</v>
      </c>
      <c r="F4" s="289" t="s">
        <v>429</v>
      </c>
      <c r="G4" s="289" t="s">
        <v>430</v>
      </c>
      <c r="H4" s="289" t="s">
        <v>431</v>
      </c>
      <c r="I4" s="289" t="s">
        <v>432</v>
      </c>
      <c r="J4" s="289" t="s">
        <v>433</v>
      </c>
      <c r="K4" s="289" t="s">
        <v>434</v>
      </c>
      <c r="L4" s="289" t="s">
        <v>471</v>
      </c>
      <c r="M4" s="289" t="s">
        <v>472</v>
      </c>
      <c r="N4" s="289" t="s">
        <v>473</v>
      </c>
      <c r="O4" s="290" t="s">
        <v>474</v>
      </c>
      <c r="P4" s="400"/>
    </row>
    <row r="5" spans="1:16" ht="14.25" customHeight="1">
      <c r="A5" s="291" t="s">
        <v>192</v>
      </c>
      <c r="B5" s="292"/>
      <c r="C5" s="549">
        <v>29</v>
      </c>
      <c r="D5" s="549">
        <v>23</v>
      </c>
      <c r="E5" s="549">
        <v>33</v>
      </c>
      <c r="F5" s="549">
        <v>47</v>
      </c>
      <c r="G5" s="549">
        <v>55</v>
      </c>
      <c r="H5" s="549">
        <v>46</v>
      </c>
      <c r="I5" s="549">
        <v>38</v>
      </c>
      <c r="J5" s="549">
        <v>49</v>
      </c>
      <c r="K5" s="549">
        <v>48</v>
      </c>
      <c r="L5" s="549">
        <v>83</v>
      </c>
      <c r="M5" s="549">
        <v>92</v>
      </c>
      <c r="N5" s="549">
        <v>74</v>
      </c>
      <c r="O5" s="549">
        <v>53</v>
      </c>
      <c r="P5" s="400"/>
    </row>
    <row r="6" spans="1:16" ht="14.25" customHeight="1">
      <c r="A6" s="291" t="s">
        <v>435</v>
      </c>
      <c r="B6" s="292"/>
      <c r="C6" s="549">
        <v>10</v>
      </c>
      <c r="D6" s="549">
        <v>11</v>
      </c>
      <c r="E6" s="549">
        <v>8</v>
      </c>
      <c r="F6" s="549">
        <v>18</v>
      </c>
      <c r="G6" s="549">
        <v>24</v>
      </c>
      <c r="H6" s="549">
        <v>21</v>
      </c>
      <c r="I6" s="549">
        <v>18</v>
      </c>
      <c r="J6" s="549">
        <v>21</v>
      </c>
      <c r="K6" s="549">
        <v>22</v>
      </c>
      <c r="L6" s="549">
        <v>28</v>
      </c>
      <c r="M6" s="549">
        <v>46</v>
      </c>
      <c r="N6" s="549">
        <v>47</v>
      </c>
      <c r="O6" s="549">
        <v>43</v>
      </c>
      <c r="P6" s="400"/>
    </row>
    <row r="7" spans="1:16" ht="14.25" customHeight="1">
      <c r="A7" s="291" t="s">
        <v>436</v>
      </c>
      <c r="B7" s="292"/>
      <c r="C7" s="549">
        <v>23</v>
      </c>
      <c r="D7" s="549">
        <v>21</v>
      </c>
      <c r="E7" s="549">
        <v>15</v>
      </c>
      <c r="F7" s="549">
        <v>18</v>
      </c>
      <c r="G7" s="549">
        <v>28</v>
      </c>
      <c r="H7" s="549">
        <v>38</v>
      </c>
      <c r="I7" s="549">
        <v>25</v>
      </c>
      <c r="J7" s="549">
        <v>43</v>
      </c>
      <c r="K7" s="549">
        <v>39</v>
      </c>
      <c r="L7" s="549">
        <v>53</v>
      </c>
      <c r="M7" s="549">
        <v>55</v>
      </c>
      <c r="N7" s="549">
        <v>56</v>
      </c>
      <c r="O7" s="549">
        <v>53</v>
      </c>
      <c r="P7" s="400"/>
    </row>
    <row r="8" spans="1:16" ht="14.25" customHeight="1">
      <c r="A8" s="291" t="s">
        <v>437</v>
      </c>
      <c r="B8" s="292"/>
      <c r="C8" s="549">
        <v>0</v>
      </c>
      <c r="D8" s="549">
        <v>0</v>
      </c>
      <c r="E8" s="549">
        <v>0</v>
      </c>
      <c r="F8" s="549">
        <v>0</v>
      </c>
      <c r="G8" s="549">
        <v>0</v>
      </c>
      <c r="H8" s="549">
        <v>1</v>
      </c>
      <c r="I8" s="549">
        <v>1</v>
      </c>
      <c r="J8" s="549">
        <v>0</v>
      </c>
      <c r="K8" s="549">
        <v>0</v>
      </c>
      <c r="L8" s="549">
        <v>0</v>
      </c>
      <c r="M8" s="549">
        <v>2</v>
      </c>
      <c r="N8" s="549">
        <v>0</v>
      </c>
      <c r="O8" s="549">
        <v>0</v>
      </c>
      <c r="P8" s="400"/>
    </row>
    <row r="9" spans="1:16" ht="14.25" customHeight="1">
      <c r="A9" s="291" t="s">
        <v>227</v>
      </c>
      <c r="B9" s="292"/>
      <c r="C9" s="549">
        <v>95</v>
      </c>
      <c r="D9" s="549">
        <v>49</v>
      </c>
      <c r="E9" s="549">
        <v>28</v>
      </c>
      <c r="F9" s="549">
        <v>44</v>
      </c>
      <c r="G9" s="549">
        <v>103</v>
      </c>
      <c r="H9" s="549">
        <v>118</v>
      </c>
      <c r="I9" s="549">
        <v>155</v>
      </c>
      <c r="J9" s="549">
        <v>144</v>
      </c>
      <c r="K9" s="549">
        <v>135</v>
      </c>
      <c r="L9" s="549">
        <v>138</v>
      </c>
      <c r="M9" s="549">
        <v>133</v>
      </c>
      <c r="N9" s="549">
        <v>118</v>
      </c>
      <c r="O9" s="549">
        <v>98</v>
      </c>
      <c r="P9" s="400"/>
    </row>
    <row r="10" spans="1:16" ht="14.25" customHeight="1">
      <c r="A10" s="291" t="s">
        <v>230</v>
      </c>
      <c r="B10" s="292"/>
      <c r="C10" s="549">
        <v>103</v>
      </c>
      <c r="D10" s="549">
        <v>116</v>
      </c>
      <c r="E10" s="549">
        <v>106</v>
      </c>
      <c r="F10" s="549">
        <v>119</v>
      </c>
      <c r="G10" s="549">
        <v>112</v>
      </c>
      <c r="H10" s="549">
        <v>126</v>
      </c>
      <c r="I10" s="549">
        <v>137</v>
      </c>
      <c r="J10" s="549">
        <v>196</v>
      </c>
      <c r="K10" s="549">
        <v>196</v>
      </c>
      <c r="L10" s="549">
        <v>220</v>
      </c>
      <c r="M10" s="549">
        <v>189</v>
      </c>
      <c r="N10" s="549">
        <v>183</v>
      </c>
      <c r="O10" s="549">
        <v>171</v>
      </c>
      <c r="P10" s="400"/>
    </row>
    <row r="11" spans="1:16" ht="14.25" customHeight="1">
      <c r="A11" s="291" t="s">
        <v>234</v>
      </c>
      <c r="B11" s="292"/>
      <c r="C11" s="549">
        <v>98</v>
      </c>
      <c r="D11" s="549">
        <v>54</v>
      </c>
      <c r="E11" s="549">
        <v>76</v>
      </c>
      <c r="F11" s="549">
        <v>59</v>
      </c>
      <c r="G11" s="549">
        <v>71</v>
      </c>
      <c r="H11" s="549">
        <v>146</v>
      </c>
      <c r="I11" s="549">
        <v>161</v>
      </c>
      <c r="J11" s="549">
        <v>181</v>
      </c>
      <c r="K11" s="549">
        <v>159</v>
      </c>
      <c r="L11" s="549">
        <v>191</v>
      </c>
      <c r="M11" s="549">
        <v>187</v>
      </c>
      <c r="N11" s="549">
        <v>145</v>
      </c>
      <c r="O11" s="549">
        <v>152</v>
      </c>
      <c r="P11" s="400"/>
    </row>
    <row r="12" spans="1:16" ht="14.25" customHeight="1">
      <c r="A12" s="291" t="s">
        <v>238</v>
      </c>
      <c r="B12" s="292"/>
      <c r="C12" s="549">
        <v>61</v>
      </c>
      <c r="D12" s="549">
        <v>72</v>
      </c>
      <c r="E12" s="549">
        <v>51</v>
      </c>
      <c r="F12" s="549">
        <v>34</v>
      </c>
      <c r="G12" s="549">
        <v>39</v>
      </c>
      <c r="H12" s="549">
        <v>33</v>
      </c>
      <c r="I12" s="549">
        <v>63</v>
      </c>
      <c r="J12" s="549">
        <v>116</v>
      </c>
      <c r="K12" s="549">
        <v>133</v>
      </c>
      <c r="L12" s="549">
        <v>119</v>
      </c>
      <c r="M12" s="549">
        <v>91</v>
      </c>
      <c r="N12" s="549">
        <v>64</v>
      </c>
      <c r="O12" s="549">
        <v>53</v>
      </c>
      <c r="P12" s="400"/>
    </row>
    <row r="13" spans="1:16" ht="14.25" customHeight="1">
      <c r="A13" s="291" t="s">
        <v>438</v>
      </c>
      <c r="B13" s="292"/>
      <c r="C13" s="549">
        <v>62</v>
      </c>
      <c r="D13" s="549">
        <v>54</v>
      </c>
      <c r="E13" s="549">
        <v>44</v>
      </c>
      <c r="F13" s="549">
        <v>69</v>
      </c>
      <c r="G13" s="549">
        <v>54</v>
      </c>
      <c r="H13" s="549">
        <v>78</v>
      </c>
      <c r="I13" s="549">
        <v>108</v>
      </c>
      <c r="J13" s="549">
        <v>102</v>
      </c>
      <c r="K13" s="549">
        <v>92</v>
      </c>
      <c r="L13" s="549">
        <v>114</v>
      </c>
      <c r="M13" s="549">
        <v>110</v>
      </c>
      <c r="N13" s="549">
        <v>78</v>
      </c>
      <c r="O13" s="549">
        <v>85</v>
      </c>
      <c r="P13" s="400"/>
    </row>
    <row r="14" spans="1:16" ht="14.25" customHeight="1">
      <c r="A14" s="291" t="s">
        <v>439</v>
      </c>
      <c r="B14" s="292"/>
      <c r="C14" s="549">
        <v>20</v>
      </c>
      <c r="D14" s="549">
        <v>22</v>
      </c>
      <c r="E14" s="549">
        <v>44</v>
      </c>
      <c r="F14" s="549">
        <v>53</v>
      </c>
      <c r="G14" s="549">
        <v>61</v>
      </c>
      <c r="H14" s="549">
        <v>42</v>
      </c>
      <c r="I14" s="549">
        <v>38</v>
      </c>
      <c r="J14" s="549">
        <v>40</v>
      </c>
      <c r="K14" s="549">
        <v>67</v>
      </c>
      <c r="L14" s="549">
        <v>82</v>
      </c>
      <c r="M14" s="549">
        <v>101</v>
      </c>
      <c r="N14" s="549">
        <v>79</v>
      </c>
      <c r="O14" s="549">
        <v>69</v>
      </c>
      <c r="P14" s="400"/>
    </row>
    <row r="15" spans="1:16" ht="14.25" customHeight="1">
      <c r="A15" s="291" t="s">
        <v>440</v>
      </c>
      <c r="B15" s="292"/>
      <c r="C15" s="549">
        <v>60</v>
      </c>
      <c r="D15" s="549">
        <v>59</v>
      </c>
      <c r="E15" s="549">
        <v>74</v>
      </c>
      <c r="F15" s="549">
        <v>74</v>
      </c>
      <c r="G15" s="549">
        <v>64</v>
      </c>
      <c r="H15" s="549">
        <v>57</v>
      </c>
      <c r="I15" s="549">
        <v>69</v>
      </c>
      <c r="J15" s="549">
        <v>80</v>
      </c>
      <c r="K15" s="549">
        <v>92</v>
      </c>
      <c r="L15" s="549">
        <v>115</v>
      </c>
      <c r="M15" s="549">
        <v>99</v>
      </c>
      <c r="N15" s="549">
        <v>81</v>
      </c>
      <c r="O15" s="549">
        <v>63</v>
      </c>
      <c r="P15" s="400"/>
    </row>
    <row r="16" spans="1:16" ht="14.25" customHeight="1">
      <c r="A16" s="291" t="s">
        <v>441</v>
      </c>
      <c r="B16" s="292"/>
      <c r="C16" s="549">
        <v>81</v>
      </c>
      <c r="D16" s="549">
        <v>95</v>
      </c>
      <c r="E16" s="549">
        <v>92</v>
      </c>
      <c r="F16" s="549">
        <v>74</v>
      </c>
      <c r="G16" s="549">
        <v>82</v>
      </c>
      <c r="H16" s="549">
        <v>77</v>
      </c>
      <c r="I16" s="549">
        <v>79</v>
      </c>
      <c r="J16" s="549">
        <v>130</v>
      </c>
      <c r="K16" s="549">
        <v>165</v>
      </c>
      <c r="L16" s="549">
        <v>201</v>
      </c>
      <c r="M16" s="549">
        <v>152</v>
      </c>
      <c r="N16" s="549">
        <v>126</v>
      </c>
      <c r="O16" s="549">
        <v>72</v>
      </c>
      <c r="P16" s="400"/>
    </row>
    <row r="17" spans="1:16" ht="14.25" customHeight="1">
      <c r="A17" s="291" t="s">
        <v>442</v>
      </c>
      <c r="B17" s="292"/>
      <c r="C17" s="549">
        <v>54</v>
      </c>
      <c r="D17" s="549">
        <v>64</v>
      </c>
      <c r="E17" s="549">
        <v>71</v>
      </c>
      <c r="F17" s="549">
        <v>65</v>
      </c>
      <c r="G17" s="549">
        <v>88</v>
      </c>
      <c r="H17" s="549">
        <v>87</v>
      </c>
      <c r="I17" s="549">
        <v>105</v>
      </c>
      <c r="J17" s="549">
        <v>136</v>
      </c>
      <c r="K17" s="549">
        <v>93</v>
      </c>
      <c r="L17" s="549">
        <v>133</v>
      </c>
      <c r="M17" s="549">
        <v>137</v>
      </c>
      <c r="N17" s="549">
        <v>166</v>
      </c>
      <c r="O17" s="549">
        <v>148</v>
      </c>
      <c r="P17" s="400"/>
    </row>
    <row r="18" spans="1:16" ht="14.25" customHeight="1">
      <c r="A18" s="291" t="s">
        <v>443</v>
      </c>
      <c r="B18" s="292"/>
      <c r="C18" s="549">
        <v>66</v>
      </c>
      <c r="D18" s="549">
        <v>63</v>
      </c>
      <c r="E18" s="549">
        <v>63</v>
      </c>
      <c r="F18" s="549">
        <v>77</v>
      </c>
      <c r="G18" s="549">
        <v>89</v>
      </c>
      <c r="H18" s="549">
        <v>123</v>
      </c>
      <c r="I18" s="549">
        <v>115</v>
      </c>
      <c r="J18" s="549">
        <v>112</v>
      </c>
      <c r="K18" s="549">
        <v>139</v>
      </c>
      <c r="L18" s="549">
        <v>166</v>
      </c>
      <c r="M18" s="549">
        <v>159</v>
      </c>
      <c r="N18" s="549">
        <v>130</v>
      </c>
      <c r="O18" s="549">
        <v>118</v>
      </c>
      <c r="P18" s="400"/>
    </row>
    <row r="19" spans="1:16" ht="14.25" customHeight="1">
      <c r="A19" s="291" t="s">
        <v>444</v>
      </c>
      <c r="B19" s="292"/>
      <c r="C19" s="549">
        <v>64</v>
      </c>
      <c r="D19" s="549">
        <v>41</v>
      </c>
      <c r="E19" s="549">
        <v>33</v>
      </c>
      <c r="F19" s="549">
        <v>59</v>
      </c>
      <c r="G19" s="549">
        <v>57</v>
      </c>
      <c r="H19" s="549">
        <v>52</v>
      </c>
      <c r="I19" s="549">
        <v>75</v>
      </c>
      <c r="J19" s="549">
        <v>87</v>
      </c>
      <c r="K19" s="549">
        <v>71</v>
      </c>
      <c r="L19" s="549">
        <v>106</v>
      </c>
      <c r="M19" s="549">
        <v>79</v>
      </c>
      <c r="N19" s="549">
        <v>54</v>
      </c>
      <c r="O19" s="549">
        <v>33</v>
      </c>
      <c r="P19" s="400"/>
    </row>
    <row r="20" spans="1:16" ht="14.25" customHeight="1">
      <c r="A20" s="291" t="s">
        <v>445</v>
      </c>
      <c r="B20" s="292"/>
      <c r="C20" s="549">
        <v>52</v>
      </c>
      <c r="D20" s="549">
        <v>55</v>
      </c>
      <c r="E20" s="549">
        <v>48</v>
      </c>
      <c r="F20" s="549">
        <v>60</v>
      </c>
      <c r="G20" s="549">
        <v>65</v>
      </c>
      <c r="H20" s="549">
        <v>98</v>
      </c>
      <c r="I20" s="549">
        <v>82</v>
      </c>
      <c r="J20" s="549">
        <v>95</v>
      </c>
      <c r="K20" s="549">
        <v>109</v>
      </c>
      <c r="L20" s="549">
        <v>103</v>
      </c>
      <c r="M20" s="549">
        <v>107</v>
      </c>
      <c r="N20" s="549">
        <v>86</v>
      </c>
      <c r="O20" s="549">
        <v>67</v>
      </c>
      <c r="P20" s="400"/>
    </row>
    <row r="21" spans="1:16" ht="14.25" customHeight="1">
      <c r="A21" s="291" t="s">
        <v>446</v>
      </c>
      <c r="B21" s="292"/>
      <c r="C21" s="549">
        <v>73</v>
      </c>
      <c r="D21" s="549">
        <v>72</v>
      </c>
      <c r="E21" s="549">
        <v>71</v>
      </c>
      <c r="F21" s="549">
        <v>71</v>
      </c>
      <c r="G21" s="549">
        <v>101</v>
      </c>
      <c r="H21" s="549">
        <v>115</v>
      </c>
      <c r="I21" s="549">
        <v>132</v>
      </c>
      <c r="J21" s="549">
        <v>139</v>
      </c>
      <c r="K21" s="549">
        <v>171</v>
      </c>
      <c r="L21" s="549">
        <v>179</v>
      </c>
      <c r="M21" s="549">
        <v>208</v>
      </c>
      <c r="N21" s="549">
        <v>194</v>
      </c>
      <c r="O21" s="549">
        <v>151</v>
      </c>
      <c r="P21" s="400"/>
    </row>
    <row r="22" spans="1:16" ht="14.25" customHeight="1">
      <c r="A22" s="291" t="s">
        <v>447</v>
      </c>
      <c r="B22" s="292"/>
      <c r="C22" s="549">
        <v>41</v>
      </c>
      <c r="D22" s="549">
        <v>36</v>
      </c>
      <c r="E22" s="549">
        <v>44</v>
      </c>
      <c r="F22" s="549">
        <v>60</v>
      </c>
      <c r="G22" s="549">
        <v>68</v>
      </c>
      <c r="H22" s="549">
        <v>48</v>
      </c>
      <c r="I22" s="549">
        <v>50</v>
      </c>
      <c r="J22" s="549">
        <v>65</v>
      </c>
      <c r="K22" s="549">
        <v>84</v>
      </c>
      <c r="L22" s="549">
        <v>94</v>
      </c>
      <c r="M22" s="549">
        <v>108</v>
      </c>
      <c r="N22" s="549">
        <v>77</v>
      </c>
      <c r="O22" s="549">
        <v>51</v>
      </c>
      <c r="P22" s="400"/>
    </row>
    <row r="23" spans="1:16" ht="14.25" customHeight="1">
      <c r="A23" s="291" t="s">
        <v>448</v>
      </c>
      <c r="B23" s="292"/>
      <c r="C23" s="549">
        <v>22</v>
      </c>
      <c r="D23" s="549">
        <v>22</v>
      </c>
      <c r="E23" s="549">
        <v>48</v>
      </c>
      <c r="F23" s="549">
        <v>38</v>
      </c>
      <c r="G23" s="549">
        <v>43</v>
      </c>
      <c r="H23" s="549">
        <v>42</v>
      </c>
      <c r="I23" s="549">
        <v>36</v>
      </c>
      <c r="J23" s="549">
        <v>55</v>
      </c>
      <c r="K23" s="549">
        <v>64</v>
      </c>
      <c r="L23" s="549">
        <v>86</v>
      </c>
      <c r="M23" s="549">
        <v>61</v>
      </c>
      <c r="N23" s="549">
        <v>88</v>
      </c>
      <c r="O23" s="549">
        <v>52</v>
      </c>
      <c r="P23" s="400"/>
    </row>
    <row r="24" spans="1:16" ht="14.25" customHeight="1">
      <c r="A24" s="291" t="s">
        <v>449</v>
      </c>
      <c r="B24" s="292"/>
      <c r="C24" s="549">
        <v>49</v>
      </c>
      <c r="D24" s="549">
        <v>68</v>
      </c>
      <c r="E24" s="549">
        <v>65</v>
      </c>
      <c r="F24" s="549">
        <v>81</v>
      </c>
      <c r="G24" s="549">
        <v>71</v>
      </c>
      <c r="H24" s="549">
        <v>53</v>
      </c>
      <c r="I24" s="549">
        <v>60</v>
      </c>
      <c r="J24" s="549">
        <v>95</v>
      </c>
      <c r="K24" s="549">
        <v>110</v>
      </c>
      <c r="L24" s="549">
        <v>136</v>
      </c>
      <c r="M24" s="549">
        <v>114</v>
      </c>
      <c r="N24" s="549">
        <v>100</v>
      </c>
      <c r="O24" s="549">
        <v>72</v>
      </c>
      <c r="P24" s="400"/>
    </row>
    <row r="25" spans="1:16" ht="14.25" customHeight="1">
      <c r="A25" s="291" t="s">
        <v>450</v>
      </c>
      <c r="B25" s="292"/>
      <c r="C25" s="549">
        <v>58</v>
      </c>
      <c r="D25" s="549">
        <v>61</v>
      </c>
      <c r="E25" s="549">
        <v>68</v>
      </c>
      <c r="F25" s="549">
        <v>64</v>
      </c>
      <c r="G25" s="549">
        <v>78</v>
      </c>
      <c r="H25" s="549">
        <v>59</v>
      </c>
      <c r="I25" s="549">
        <v>78</v>
      </c>
      <c r="J25" s="549">
        <v>90</v>
      </c>
      <c r="K25" s="549">
        <v>124</v>
      </c>
      <c r="L25" s="549">
        <v>124</v>
      </c>
      <c r="M25" s="549">
        <v>121</v>
      </c>
      <c r="N25" s="549">
        <v>101</v>
      </c>
      <c r="O25" s="549">
        <v>103</v>
      </c>
      <c r="P25" s="400"/>
    </row>
    <row r="26" spans="1:16" ht="14.25" customHeight="1">
      <c r="A26" s="291" t="s">
        <v>451</v>
      </c>
      <c r="B26" s="292"/>
      <c r="C26" s="549">
        <v>80</v>
      </c>
      <c r="D26" s="549">
        <v>91</v>
      </c>
      <c r="E26" s="549">
        <v>86</v>
      </c>
      <c r="F26" s="549">
        <v>92</v>
      </c>
      <c r="G26" s="549">
        <v>107</v>
      </c>
      <c r="H26" s="549">
        <v>90</v>
      </c>
      <c r="I26" s="549">
        <v>97</v>
      </c>
      <c r="J26" s="549">
        <v>109</v>
      </c>
      <c r="K26" s="549">
        <v>171</v>
      </c>
      <c r="L26" s="549">
        <v>166</v>
      </c>
      <c r="M26" s="549">
        <v>158</v>
      </c>
      <c r="N26" s="549">
        <v>199</v>
      </c>
      <c r="O26" s="549">
        <v>148</v>
      </c>
      <c r="P26" s="400"/>
    </row>
    <row r="27" spans="1:16" ht="14.25" customHeight="1">
      <c r="A27" s="291" t="s">
        <v>914</v>
      </c>
      <c r="B27" s="292"/>
      <c r="C27" s="549">
        <v>63</v>
      </c>
      <c r="D27" s="549">
        <v>97</v>
      </c>
      <c r="E27" s="549">
        <v>81</v>
      </c>
      <c r="F27" s="549">
        <v>76</v>
      </c>
      <c r="G27" s="549">
        <v>91</v>
      </c>
      <c r="H27" s="549">
        <v>82</v>
      </c>
      <c r="I27" s="549">
        <v>74</v>
      </c>
      <c r="J27" s="549">
        <v>111</v>
      </c>
      <c r="K27" s="549">
        <v>127</v>
      </c>
      <c r="L27" s="549">
        <v>147</v>
      </c>
      <c r="M27" s="549">
        <v>147</v>
      </c>
      <c r="N27" s="549">
        <v>136</v>
      </c>
      <c r="O27" s="549">
        <v>116</v>
      </c>
      <c r="P27" s="400"/>
    </row>
    <row r="28" spans="1:16" ht="14.25" customHeight="1">
      <c r="A28" s="291" t="s">
        <v>452</v>
      </c>
      <c r="B28" s="292"/>
      <c r="C28" s="549">
        <v>71</v>
      </c>
      <c r="D28" s="549">
        <v>67</v>
      </c>
      <c r="E28" s="549">
        <v>60</v>
      </c>
      <c r="F28" s="549">
        <v>61</v>
      </c>
      <c r="G28" s="549">
        <v>58</v>
      </c>
      <c r="H28" s="549">
        <v>47</v>
      </c>
      <c r="I28" s="549">
        <v>72</v>
      </c>
      <c r="J28" s="549">
        <v>82</v>
      </c>
      <c r="K28" s="549">
        <v>123</v>
      </c>
      <c r="L28" s="549">
        <v>92</v>
      </c>
      <c r="M28" s="549">
        <v>86</v>
      </c>
      <c r="N28" s="549">
        <v>76</v>
      </c>
      <c r="O28" s="549">
        <v>75</v>
      </c>
      <c r="P28" s="400"/>
    </row>
    <row r="29" spans="1:16" ht="14.25" customHeight="1">
      <c r="A29" s="291" t="s">
        <v>453</v>
      </c>
      <c r="B29" s="292"/>
      <c r="C29" s="549">
        <v>22</v>
      </c>
      <c r="D29" s="549">
        <v>44</v>
      </c>
      <c r="E29" s="549">
        <v>68</v>
      </c>
      <c r="F29" s="549">
        <v>52</v>
      </c>
      <c r="G29" s="549">
        <v>21</v>
      </c>
      <c r="H29" s="549">
        <v>10</v>
      </c>
      <c r="I29" s="549">
        <v>17</v>
      </c>
      <c r="J29" s="549">
        <v>29</v>
      </c>
      <c r="K29" s="549">
        <v>51</v>
      </c>
      <c r="L29" s="549">
        <v>68</v>
      </c>
      <c r="M29" s="549">
        <v>55</v>
      </c>
      <c r="N29" s="549">
        <v>43</v>
      </c>
      <c r="O29" s="549">
        <v>12</v>
      </c>
      <c r="P29" s="400"/>
    </row>
    <row r="30" spans="1:16" ht="14.25" customHeight="1">
      <c r="A30" s="291" t="s">
        <v>454</v>
      </c>
      <c r="B30" s="292"/>
      <c r="C30" s="549">
        <v>47</v>
      </c>
      <c r="D30" s="549">
        <v>55</v>
      </c>
      <c r="E30" s="549">
        <v>54</v>
      </c>
      <c r="F30" s="549">
        <v>53</v>
      </c>
      <c r="G30" s="549">
        <v>51</v>
      </c>
      <c r="H30" s="549">
        <v>58</v>
      </c>
      <c r="I30" s="549">
        <v>59</v>
      </c>
      <c r="J30" s="549">
        <v>74</v>
      </c>
      <c r="K30" s="549">
        <v>117</v>
      </c>
      <c r="L30" s="549">
        <v>144</v>
      </c>
      <c r="M30" s="549">
        <v>130</v>
      </c>
      <c r="N30" s="549">
        <v>109</v>
      </c>
      <c r="O30" s="549">
        <v>59</v>
      </c>
      <c r="P30" s="400"/>
    </row>
    <row r="31" spans="1:16" ht="14.25" customHeight="1">
      <c r="A31" s="291" t="s">
        <v>455</v>
      </c>
      <c r="B31" s="292"/>
      <c r="C31" s="549">
        <v>50</v>
      </c>
      <c r="D31" s="549">
        <v>57</v>
      </c>
      <c r="E31" s="549">
        <v>64</v>
      </c>
      <c r="F31" s="549">
        <v>54</v>
      </c>
      <c r="G31" s="549">
        <v>49</v>
      </c>
      <c r="H31" s="549">
        <v>35</v>
      </c>
      <c r="I31" s="549">
        <v>44</v>
      </c>
      <c r="J31" s="549">
        <v>76</v>
      </c>
      <c r="K31" s="549">
        <v>103</v>
      </c>
      <c r="L31" s="549">
        <v>114</v>
      </c>
      <c r="M31" s="549">
        <v>88</v>
      </c>
      <c r="N31" s="549">
        <v>81</v>
      </c>
      <c r="O31" s="549">
        <v>75</v>
      </c>
      <c r="P31" s="400"/>
    </row>
    <row r="32" spans="1:16" ht="14.25" customHeight="1">
      <c r="A32" s="291" t="s">
        <v>456</v>
      </c>
      <c r="B32" s="292"/>
      <c r="C32" s="549">
        <v>44</v>
      </c>
      <c r="D32" s="549">
        <v>59</v>
      </c>
      <c r="E32" s="549">
        <v>70</v>
      </c>
      <c r="F32" s="549">
        <v>85</v>
      </c>
      <c r="G32" s="549">
        <v>64</v>
      </c>
      <c r="H32" s="549">
        <v>46</v>
      </c>
      <c r="I32" s="549">
        <v>37</v>
      </c>
      <c r="J32" s="549">
        <v>67</v>
      </c>
      <c r="K32" s="549">
        <v>82</v>
      </c>
      <c r="L32" s="549">
        <v>148</v>
      </c>
      <c r="M32" s="549">
        <v>167</v>
      </c>
      <c r="N32" s="549">
        <v>127</v>
      </c>
      <c r="O32" s="549">
        <v>74</v>
      </c>
      <c r="P32" s="400"/>
    </row>
    <row r="33" spans="1:16" ht="14.25" customHeight="1">
      <c r="A33" s="291" t="s">
        <v>457</v>
      </c>
      <c r="B33" s="292"/>
      <c r="C33" s="549">
        <v>117</v>
      </c>
      <c r="D33" s="549">
        <v>144</v>
      </c>
      <c r="E33" s="549">
        <v>151</v>
      </c>
      <c r="F33" s="549">
        <v>143</v>
      </c>
      <c r="G33" s="549">
        <v>119</v>
      </c>
      <c r="H33" s="549">
        <v>131</v>
      </c>
      <c r="I33" s="549">
        <v>138</v>
      </c>
      <c r="J33" s="549">
        <v>197</v>
      </c>
      <c r="K33" s="549">
        <v>235</v>
      </c>
      <c r="L33" s="549">
        <v>310</v>
      </c>
      <c r="M33" s="549">
        <v>288</v>
      </c>
      <c r="N33" s="549">
        <v>201</v>
      </c>
      <c r="O33" s="549">
        <v>152</v>
      </c>
      <c r="P33" s="400"/>
    </row>
    <row r="34" spans="1:16" ht="14.25" customHeight="1">
      <c r="A34" s="291" t="s">
        <v>458</v>
      </c>
      <c r="B34" s="292"/>
      <c r="C34" s="549">
        <v>26</v>
      </c>
      <c r="D34" s="549">
        <v>24</v>
      </c>
      <c r="E34" s="549">
        <v>37</v>
      </c>
      <c r="F34" s="549">
        <v>21</v>
      </c>
      <c r="G34" s="549">
        <v>42</v>
      </c>
      <c r="H34" s="549">
        <v>37</v>
      </c>
      <c r="I34" s="549">
        <v>42</v>
      </c>
      <c r="J34" s="549">
        <v>41</v>
      </c>
      <c r="K34" s="549">
        <v>64</v>
      </c>
      <c r="L34" s="549">
        <v>67</v>
      </c>
      <c r="M34" s="549">
        <v>68</v>
      </c>
      <c r="N34" s="549">
        <v>63</v>
      </c>
      <c r="O34" s="549">
        <v>39</v>
      </c>
      <c r="P34" s="400"/>
    </row>
    <row r="35" spans="1:16" ht="14.25" customHeight="1">
      <c r="A35" s="291" t="s">
        <v>459</v>
      </c>
      <c r="B35" s="292"/>
      <c r="C35" s="549">
        <v>79</v>
      </c>
      <c r="D35" s="549">
        <v>112</v>
      </c>
      <c r="E35" s="549">
        <v>122</v>
      </c>
      <c r="F35" s="549">
        <v>109</v>
      </c>
      <c r="G35" s="549">
        <v>125</v>
      </c>
      <c r="H35" s="549">
        <v>95</v>
      </c>
      <c r="I35" s="549">
        <v>108</v>
      </c>
      <c r="J35" s="549">
        <v>128</v>
      </c>
      <c r="K35" s="549">
        <v>176</v>
      </c>
      <c r="L35" s="549">
        <v>222</v>
      </c>
      <c r="M35" s="549">
        <v>218</v>
      </c>
      <c r="N35" s="549">
        <v>156</v>
      </c>
      <c r="O35" s="549">
        <v>109</v>
      </c>
      <c r="P35" s="400"/>
    </row>
    <row r="36" spans="1:16" ht="14.25" customHeight="1">
      <c r="A36" s="291" t="s">
        <v>460</v>
      </c>
      <c r="B36" s="292"/>
      <c r="C36" s="549">
        <v>55</v>
      </c>
      <c r="D36" s="549">
        <v>60</v>
      </c>
      <c r="E36" s="549">
        <v>70</v>
      </c>
      <c r="F36" s="549">
        <v>96</v>
      </c>
      <c r="G36" s="549">
        <v>95</v>
      </c>
      <c r="H36" s="549">
        <v>109</v>
      </c>
      <c r="I36" s="549">
        <v>107</v>
      </c>
      <c r="J36" s="549">
        <v>112</v>
      </c>
      <c r="K36" s="549">
        <v>118</v>
      </c>
      <c r="L36" s="549">
        <v>173</v>
      </c>
      <c r="M36" s="549">
        <v>181</v>
      </c>
      <c r="N36" s="549">
        <v>174</v>
      </c>
      <c r="O36" s="549">
        <v>116</v>
      </c>
      <c r="P36" s="400"/>
    </row>
    <row r="37" spans="1:16" ht="14.25" customHeight="1">
      <c r="A37" s="291" t="s">
        <v>461</v>
      </c>
      <c r="B37" s="292"/>
      <c r="C37" s="549">
        <v>136</v>
      </c>
      <c r="D37" s="549">
        <v>147</v>
      </c>
      <c r="E37" s="549">
        <v>138</v>
      </c>
      <c r="F37" s="549">
        <v>110</v>
      </c>
      <c r="G37" s="549">
        <v>119</v>
      </c>
      <c r="H37" s="549">
        <v>123</v>
      </c>
      <c r="I37" s="549">
        <v>181</v>
      </c>
      <c r="J37" s="549">
        <v>178</v>
      </c>
      <c r="K37" s="549">
        <v>211</v>
      </c>
      <c r="L37" s="549">
        <v>257</v>
      </c>
      <c r="M37" s="549">
        <v>244</v>
      </c>
      <c r="N37" s="549">
        <v>224</v>
      </c>
      <c r="O37" s="549">
        <v>231</v>
      </c>
      <c r="P37" s="400"/>
    </row>
    <row r="38" spans="1:16" ht="14.25" customHeight="1">
      <c r="A38" s="291" t="s">
        <v>462</v>
      </c>
      <c r="B38" s="292"/>
      <c r="C38" s="549">
        <v>95</v>
      </c>
      <c r="D38" s="549">
        <v>108</v>
      </c>
      <c r="E38" s="549">
        <v>127</v>
      </c>
      <c r="F38" s="549">
        <v>135</v>
      </c>
      <c r="G38" s="549">
        <v>130</v>
      </c>
      <c r="H38" s="549">
        <v>103</v>
      </c>
      <c r="I38" s="549">
        <v>129</v>
      </c>
      <c r="J38" s="549">
        <v>164</v>
      </c>
      <c r="K38" s="549">
        <v>182</v>
      </c>
      <c r="L38" s="549">
        <v>219</v>
      </c>
      <c r="M38" s="549">
        <v>215</v>
      </c>
      <c r="N38" s="549">
        <v>208</v>
      </c>
      <c r="O38" s="549">
        <v>169</v>
      </c>
      <c r="P38" s="400"/>
    </row>
    <row r="39" spans="1:16" ht="14.25" customHeight="1">
      <c r="A39" s="291" t="s">
        <v>463</v>
      </c>
      <c r="B39" s="292"/>
      <c r="C39" s="549">
        <v>66</v>
      </c>
      <c r="D39" s="549">
        <v>79</v>
      </c>
      <c r="E39" s="549">
        <v>70</v>
      </c>
      <c r="F39" s="549">
        <v>82</v>
      </c>
      <c r="G39" s="549">
        <v>82</v>
      </c>
      <c r="H39" s="549">
        <v>81</v>
      </c>
      <c r="I39" s="549">
        <v>67</v>
      </c>
      <c r="J39" s="549">
        <v>91</v>
      </c>
      <c r="K39" s="549">
        <v>135</v>
      </c>
      <c r="L39" s="549">
        <v>169</v>
      </c>
      <c r="M39" s="549">
        <v>186</v>
      </c>
      <c r="N39" s="549">
        <v>169</v>
      </c>
      <c r="O39" s="549">
        <v>111</v>
      </c>
      <c r="P39" s="400"/>
    </row>
    <row r="40" spans="1:16" ht="14.25" customHeight="1">
      <c r="A40" s="291" t="s">
        <v>464</v>
      </c>
      <c r="B40" s="292"/>
      <c r="C40" s="549">
        <v>82</v>
      </c>
      <c r="D40" s="549">
        <v>92</v>
      </c>
      <c r="E40" s="549">
        <v>109</v>
      </c>
      <c r="F40" s="549">
        <v>85</v>
      </c>
      <c r="G40" s="549">
        <v>75</v>
      </c>
      <c r="H40" s="549">
        <v>78</v>
      </c>
      <c r="I40" s="549">
        <v>92</v>
      </c>
      <c r="J40" s="549">
        <v>111</v>
      </c>
      <c r="K40" s="549">
        <v>163</v>
      </c>
      <c r="L40" s="549">
        <v>165</v>
      </c>
      <c r="M40" s="549">
        <v>178</v>
      </c>
      <c r="N40" s="549">
        <v>158</v>
      </c>
      <c r="O40" s="549">
        <v>126</v>
      </c>
      <c r="P40" s="400"/>
    </row>
    <row r="41" spans="1:16" ht="14.25" customHeight="1">
      <c r="A41" s="291" t="s">
        <v>465</v>
      </c>
      <c r="B41" s="292"/>
      <c r="C41" s="549">
        <v>45</v>
      </c>
      <c r="D41" s="549">
        <v>48</v>
      </c>
      <c r="E41" s="549">
        <v>81</v>
      </c>
      <c r="F41" s="549">
        <v>74</v>
      </c>
      <c r="G41" s="549">
        <v>72</v>
      </c>
      <c r="H41" s="549">
        <v>40</v>
      </c>
      <c r="I41" s="549">
        <v>40</v>
      </c>
      <c r="J41" s="549">
        <v>75</v>
      </c>
      <c r="K41" s="549">
        <v>80</v>
      </c>
      <c r="L41" s="549">
        <v>137</v>
      </c>
      <c r="M41" s="549">
        <v>140</v>
      </c>
      <c r="N41" s="549">
        <v>98</v>
      </c>
      <c r="O41" s="549">
        <v>65</v>
      </c>
      <c r="P41" s="400"/>
    </row>
    <row r="42" spans="1:16" ht="14.25" customHeight="1">
      <c r="A42" s="291" t="s">
        <v>466</v>
      </c>
      <c r="B42" s="292"/>
      <c r="C42" s="549">
        <v>49</v>
      </c>
      <c r="D42" s="549">
        <v>66</v>
      </c>
      <c r="E42" s="549">
        <v>83</v>
      </c>
      <c r="F42" s="549">
        <v>80</v>
      </c>
      <c r="G42" s="549">
        <v>66</v>
      </c>
      <c r="H42" s="549">
        <v>39</v>
      </c>
      <c r="I42" s="549">
        <v>45</v>
      </c>
      <c r="J42" s="549">
        <v>72</v>
      </c>
      <c r="K42" s="549">
        <v>82</v>
      </c>
      <c r="L42" s="549">
        <v>134</v>
      </c>
      <c r="M42" s="549">
        <v>127</v>
      </c>
      <c r="N42" s="549">
        <v>99</v>
      </c>
      <c r="O42" s="549">
        <v>81</v>
      </c>
      <c r="P42" s="400"/>
    </row>
    <row r="43" spans="1:16" ht="14.25" customHeight="1">
      <c r="A43" s="291" t="s">
        <v>467</v>
      </c>
      <c r="B43" s="292"/>
      <c r="C43" s="549">
        <v>52</v>
      </c>
      <c r="D43" s="549">
        <v>71</v>
      </c>
      <c r="E43" s="549">
        <v>63</v>
      </c>
      <c r="F43" s="549">
        <v>35</v>
      </c>
      <c r="G43" s="549">
        <v>46</v>
      </c>
      <c r="H43" s="549">
        <v>39</v>
      </c>
      <c r="I43" s="549">
        <v>36</v>
      </c>
      <c r="J43" s="549">
        <v>76</v>
      </c>
      <c r="K43" s="549">
        <v>100</v>
      </c>
      <c r="L43" s="549">
        <v>95</v>
      </c>
      <c r="M43" s="549">
        <v>105</v>
      </c>
      <c r="N43" s="549">
        <v>74</v>
      </c>
      <c r="O43" s="549">
        <v>55</v>
      </c>
      <c r="P43" s="400"/>
    </row>
    <row r="44" spans="1:16" ht="14.25" customHeight="1">
      <c r="A44" s="291" t="s">
        <v>468</v>
      </c>
      <c r="B44" s="292"/>
      <c r="C44" s="549">
        <v>73</v>
      </c>
      <c r="D44" s="549">
        <v>98</v>
      </c>
      <c r="E44" s="549">
        <v>120</v>
      </c>
      <c r="F44" s="549">
        <v>109</v>
      </c>
      <c r="G44" s="549">
        <v>107</v>
      </c>
      <c r="H44" s="549">
        <v>54</v>
      </c>
      <c r="I44" s="549">
        <v>67</v>
      </c>
      <c r="J44" s="549">
        <v>84</v>
      </c>
      <c r="K44" s="549">
        <v>162</v>
      </c>
      <c r="L44" s="549">
        <v>175</v>
      </c>
      <c r="M44" s="549">
        <v>227</v>
      </c>
      <c r="N44" s="549">
        <v>171</v>
      </c>
      <c r="O44" s="549">
        <v>124</v>
      </c>
      <c r="P44" s="400"/>
    </row>
    <row r="45" spans="1:16" ht="9.75" customHeight="1">
      <c r="A45" s="115"/>
      <c r="B45" s="293"/>
      <c r="C45" s="640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400"/>
    </row>
    <row r="46" spans="1:16" s="66" customFormat="1" ht="14.25" customHeight="1">
      <c r="A46" s="462" t="s">
        <v>546</v>
      </c>
      <c r="B46" s="470"/>
      <c r="C46" s="638">
        <f>SUM(C5:C45)</f>
        <v>2373</v>
      </c>
      <c r="D46" s="638">
        <f>SUM(D5:D45)</f>
        <v>2577</v>
      </c>
      <c r="E46" s="638">
        <f>SUM(E5:E44)</f>
        <v>2736</v>
      </c>
      <c r="F46" s="638">
        <f>SUM(F5:F44)</f>
        <v>2736</v>
      </c>
      <c r="G46" s="638">
        <f>SUM(G5:G44)</f>
        <v>2872</v>
      </c>
      <c r="H46" s="638">
        <f>SUM(H5:H44)</f>
        <v>2757</v>
      </c>
      <c r="I46" s="638">
        <f aca="true" t="shared" si="0" ref="I46:O46">SUM(I5:I44)</f>
        <v>3077</v>
      </c>
      <c r="J46" s="638">
        <f t="shared" si="0"/>
        <v>3853</v>
      </c>
      <c r="K46" s="638">
        <f t="shared" si="0"/>
        <v>4595</v>
      </c>
      <c r="L46" s="638">
        <f t="shared" si="0"/>
        <v>5473</v>
      </c>
      <c r="M46" s="638">
        <f t="shared" si="0"/>
        <v>5359</v>
      </c>
      <c r="N46" s="638">
        <f t="shared" si="0"/>
        <v>4613</v>
      </c>
      <c r="O46" s="638">
        <f t="shared" si="0"/>
        <v>3644</v>
      </c>
      <c r="P46" s="401"/>
    </row>
    <row r="47" spans="1:16" ht="12.75" customHeight="1">
      <c r="A47" s="115"/>
      <c r="B47" s="293"/>
      <c r="C47" s="639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400"/>
    </row>
    <row r="48" spans="1:16" ht="14.25" customHeight="1">
      <c r="A48" s="115" t="s">
        <v>231</v>
      </c>
      <c r="B48" s="293"/>
      <c r="C48" s="549">
        <v>308</v>
      </c>
      <c r="D48" s="549">
        <v>390</v>
      </c>
      <c r="E48" s="549">
        <v>426</v>
      </c>
      <c r="F48" s="549">
        <v>489</v>
      </c>
      <c r="G48" s="549">
        <v>477</v>
      </c>
      <c r="H48" s="549">
        <v>427</v>
      </c>
      <c r="I48" s="549">
        <v>421</v>
      </c>
      <c r="J48" s="549">
        <v>532</v>
      </c>
      <c r="K48" s="549">
        <v>661</v>
      </c>
      <c r="L48" s="549">
        <v>878</v>
      </c>
      <c r="M48" s="549">
        <v>659</v>
      </c>
      <c r="N48" s="549">
        <v>566</v>
      </c>
      <c r="O48" s="549">
        <v>531</v>
      </c>
      <c r="P48" s="400"/>
    </row>
    <row r="49" spans="1:16" ht="14.25" customHeight="1">
      <c r="A49" s="115" t="s">
        <v>235</v>
      </c>
      <c r="B49" s="293"/>
      <c r="C49" s="549">
        <v>16</v>
      </c>
      <c r="D49" s="549">
        <v>29</v>
      </c>
      <c r="E49" s="549">
        <v>48</v>
      </c>
      <c r="F49" s="549">
        <v>51</v>
      </c>
      <c r="G49" s="549">
        <v>41</v>
      </c>
      <c r="H49" s="549">
        <v>28</v>
      </c>
      <c r="I49" s="549">
        <v>21</v>
      </c>
      <c r="J49" s="549">
        <v>47</v>
      </c>
      <c r="K49" s="549">
        <v>59</v>
      </c>
      <c r="L49" s="549">
        <v>67</v>
      </c>
      <c r="M49" s="549">
        <v>40</v>
      </c>
      <c r="N49" s="549">
        <v>23</v>
      </c>
      <c r="O49" s="549">
        <v>31</v>
      </c>
      <c r="P49" s="400"/>
    </row>
    <row r="50" spans="1:16" ht="14.25" customHeight="1">
      <c r="A50" s="115" t="s">
        <v>239</v>
      </c>
      <c r="B50" s="293"/>
      <c r="C50" s="549">
        <v>181</v>
      </c>
      <c r="D50" s="549">
        <v>183</v>
      </c>
      <c r="E50" s="549">
        <v>172</v>
      </c>
      <c r="F50" s="549">
        <v>169</v>
      </c>
      <c r="G50" s="549">
        <v>232</v>
      </c>
      <c r="H50" s="549">
        <v>210</v>
      </c>
      <c r="I50" s="549">
        <v>230</v>
      </c>
      <c r="J50" s="549">
        <v>222</v>
      </c>
      <c r="K50" s="549">
        <v>258</v>
      </c>
      <c r="L50" s="549">
        <v>274</v>
      </c>
      <c r="M50" s="549">
        <v>284</v>
      </c>
      <c r="N50" s="549">
        <v>234</v>
      </c>
      <c r="O50" s="549">
        <v>205</v>
      </c>
      <c r="P50" s="400"/>
    </row>
    <row r="51" spans="1:16" ht="14.25" customHeight="1">
      <c r="A51" s="115" t="s">
        <v>243</v>
      </c>
      <c r="B51" s="293"/>
      <c r="C51" s="549">
        <v>139</v>
      </c>
      <c r="D51" s="549">
        <v>191</v>
      </c>
      <c r="E51" s="549">
        <v>224</v>
      </c>
      <c r="F51" s="549">
        <v>213</v>
      </c>
      <c r="G51" s="549">
        <v>250</v>
      </c>
      <c r="H51" s="549">
        <v>201</v>
      </c>
      <c r="I51" s="549">
        <v>200</v>
      </c>
      <c r="J51" s="549">
        <v>249</v>
      </c>
      <c r="K51" s="549">
        <v>318</v>
      </c>
      <c r="L51" s="549">
        <v>430</v>
      </c>
      <c r="M51" s="549">
        <v>362</v>
      </c>
      <c r="N51" s="549">
        <v>261</v>
      </c>
      <c r="O51" s="549">
        <v>241</v>
      </c>
      <c r="P51" s="400"/>
    </row>
    <row r="52" spans="1:16" ht="14.25" customHeight="1">
      <c r="A52" s="115" t="s">
        <v>469</v>
      </c>
      <c r="B52" s="293"/>
      <c r="C52" s="549">
        <v>58</v>
      </c>
      <c r="D52" s="549">
        <v>77</v>
      </c>
      <c r="E52" s="549">
        <v>73</v>
      </c>
      <c r="F52" s="549">
        <v>95</v>
      </c>
      <c r="G52" s="549">
        <v>91</v>
      </c>
      <c r="H52" s="549">
        <v>56</v>
      </c>
      <c r="I52" s="549">
        <v>65</v>
      </c>
      <c r="J52" s="549">
        <v>113</v>
      </c>
      <c r="K52" s="549">
        <v>123</v>
      </c>
      <c r="L52" s="549">
        <v>129</v>
      </c>
      <c r="M52" s="549">
        <v>147</v>
      </c>
      <c r="N52" s="549">
        <v>139</v>
      </c>
      <c r="O52" s="549">
        <v>134</v>
      </c>
      <c r="P52" s="400"/>
    </row>
    <row r="53" spans="1:16" ht="14.25" customHeight="1" thickBot="1">
      <c r="A53" s="294" t="s">
        <v>470</v>
      </c>
      <c r="B53" s="295"/>
      <c r="C53" s="783">
        <v>74</v>
      </c>
      <c r="D53" s="680">
        <v>72</v>
      </c>
      <c r="E53" s="680">
        <v>88</v>
      </c>
      <c r="F53" s="680">
        <v>122</v>
      </c>
      <c r="G53" s="680">
        <v>119</v>
      </c>
      <c r="H53" s="680">
        <v>109</v>
      </c>
      <c r="I53" s="680">
        <v>87</v>
      </c>
      <c r="J53" s="680">
        <v>131</v>
      </c>
      <c r="K53" s="680">
        <v>122</v>
      </c>
      <c r="L53" s="680">
        <v>175</v>
      </c>
      <c r="M53" s="680">
        <v>164</v>
      </c>
      <c r="N53" s="680">
        <v>142</v>
      </c>
      <c r="O53" s="680">
        <v>98</v>
      </c>
      <c r="P53" s="400"/>
    </row>
    <row r="54" spans="1:15" ht="18" customHeight="1" thickTop="1">
      <c r="A54" s="116" t="s">
        <v>608</v>
      </c>
      <c r="B54" s="68"/>
      <c r="C54" s="117"/>
      <c r="D54" s="117"/>
      <c r="E54" s="117"/>
      <c r="F54" s="117"/>
      <c r="G54" s="117"/>
      <c r="H54" s="117"/>
      <c r="I54" s="117"/>
      <c r="J54" s="117"/>
      <c r="K54" s="117"/>
      <c r="L54" s="69"/>
      <c r="M54" s="69"/>
      <c r="N54" s="69"/>
      <c r="O54" s="69"/>
    </row>
    <row r="55" spans="1:15" ht="12.75" customHeight="1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.75" customHeight="1">
      <c r="A56" s="68"/>
      <c r="B56" s="68"/>
    </row>
    <row r="57" ht="12.75" customHeight="1"/>
    <row r="58" ht="12.75" customHeight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blackAndWhite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Zeros="0" workbookViewId="0" topLeftCell="A1">
      <selection activeCell="A52" sqref="A52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1" spans="1:7" s="5" customFormat="1" ht="25.5" customHeight="1">
      <c r="A1" s="17" t="s">
        <v>969</v>
      </c>
      <c r="B1" s="8"/>
      <c r="C1" s="8"/>
      <c r="D1" s="8"/>
      <c r="E1" s="8"/>
      <c r="F1" s="8"/>
      <c r="G1" s="8"/>
    </row>
    <row r="2" ht="15" customHeight="1" thickBot="1">
      <c r="G2" s="4"/>
    </row>
    <row r="3" spans="1:7" ht="18.75" customHeight="1" thickTop="1">
      <c r="A3" s="862" t="s">
        <v>323</v>
      </c>
      <c r="B3" s="864" t="s">
        <v>51</v>
      </c>
      <c r="C3" s="866" t="s">
        <v>52</v>
      </c>
      <c r="D3" s="866"/>
      <c r="E3" s="866"/>
      <c r="F3" s="219" t="s">
        <v>34</v>
      </c>
      <c r="G3" s="860" t="s">
        <v>53</v>
      </c>
    </row>
    <row r="4" spans="1:7" ht="18.75" customHeight="1">
      <c r="A4" s="863"/>
      <c r="B4" s="865"/>
      <c r="C4" s="220" t="s">
        <v>50</v>
      </c>
      <c r="D4" s="220" t="s">
        <v>30</v>
      </c>
      <c r="E4" s="220" t="s">
        <v>31</v>
      </c>
      <c r="F4" s="221" t="s">
        <v>33</v>
      </c>
      <c r="G4" s="861"/>
    </row>
    <row r="5" spans="1:7" ht="15" customHeight="1">
      <c r="A5" s="222" t="s">
        <v>933</v>
      </c>
      <c r="B5" s="223">
        <v>4729</v>
      </c>
      <c r="C5" s="223">
        <v>25078</v>
      </c>
      <c r="D5" s="223">
        <v>12419</v>
      </c>
      <c r="E5" s="223">
        <v>12659</v>
      </c>
      <c r="F5" s="224">
        <v>98.10411564894541</v>
      </c>
      <c r="G5" s="225" t="s">
        <v>68</v>
      </c>
    </row>
    <row r="6" spans="1:7" ht="15" customHeight="1">
      <c r="A6" s="222" t="s">
        <v>71</v>
      </c>
      <c r="B6" s="223">
        <v>5646</v>
      </c>
      <c r="C6" s="223">
        <v>29567</v>
      </c>
      <c r="D6" s="223">
        <v>14900</v>
      </c>
      <c r="E6" s="223">
        <v>14667</v>
      </c>
      <c r="F6" s="224">
        <v>101.58860025908503</v>
      </c>
      <c r="G6" s="225" t="s">
        <v>934</v>
      </c>
    </row>
    <row r="7" spans="1:7" ht="15" customHeight="1">
      <c r="A7" s="226" t="s">
        <v>1</v>
      </c>
      <c r="B7" s="227">
        <v>8413</v>
      </c>
      <c r="C7" s="227">
        <v>39847</v>
      </c>
      <c r="D7" s="227">
        <v>18847</v>
      </c>
      <c r="E7" s="227">
        <v>21000</v>
      </c>
      <c r="F7" s="228">
        <v>89.74761904761904</v>
      </c>
      <c r="G7" s="49" t="s">
        <v>32</v>
      </c>
    </row>
    <row r="8" spans="1:7" ht="15" customHeight="1">
      <c r="A8" s="222" t="s">
        <v>935</v>
      </c>
      <c r="B8" s="223">
        <v>9055</v>
      </c>
      <c r="C8" s="223">
        <v>43315</v>
      </c>
      <c r="D8" s="223">
        <v>21286</v>
      </c>
      <c r="E8" s="223">
        <v>22029</v>
      </c>
      <c r="F8" s="224">
        <v>96.62717327159653</v>
      </c>
      <c r="G8" s="225" t="s">
        <v>72</v>
      </c>
    </row>
    <row r="9" spans="1:7" ht="15" customHeight="1">
      <c r="A9" s="222"/>
      <c r="B9" s="223"/>
      <c r="C9" s="223"/>
      <c r="D9" s="223"/>
      <c r="E9" s="223"/>
      <c r="F9" s="224"/>
      <c r="G9" s="225"/>
    </row>
    <row r="10" spans="1:7" ht="15" customHeight="1">
      <c r="A10" s="222" t="s">
        <v>73</v>
      </c>
      <c r="B10" s="223">
        <v>9717</v>
      </c>
      <c r="C10" s="223">
        <f aca="true" t="shared" si="0" ref="C10:C44">SUM(D10:E10)</f>
        <v>47013</v>
      </c>
      <c r="D10" s="223">
        <v>23142</v>
      </c>
      <c r="E10" s="223">
        <v>23871</v>
      </c>
      <c r="F10" s="224">
        <f>D10/E10*100</f>
        <v>96.94608520799297</v>
      </c>
      <c r="G10" s="225" t="s">
        <v>68</v>
      </c>
    </row>
    <row r="11" spans="1:7" ht="15" customHeight="1">
      <c r="A11" s="226" t="s">
        <v>2</v>
      </c>
      <c r="B11" s="227">
        <v>10173</v>
      </c>
      <c r="C11" s="227">
        <f t="shared" si="0"/>
        <v>48755</v>
      </c>
      <c r="D11" s="227">
        <v>24106</v>
      </c>
      <c r="E11" s="227">
        <v>24649</v>
      </c>
      <c r="F11" s="228">
        <f>D11/E11*100</f>
        <v>97.7970708750862</v>
      </c>
      <c r="G11" s="49"/>
    </row>
    <row r="12" spans="1:7" ht="15" customHeight="1">
      <c r="A12" s="226" t="s">
        <v>3</v>
      </c>
      <c r="B12" s="227">
        <v>10313</v>
      </c>
      <c r="C12" s="227">
        <f t="shared" si="0"/>
        <v>49435</v>
      </c>
      <c r="D12" s="227">
        <v>24475</v>
      </c>
      <c r="E12" s="227">
        <v>24960</v>
      </c>
      <c r="F12" s="228">
        <f>D12/E12*100</f>
        <v>98.05689102564102</v>
      </c>
      <c r="G12" s="49"/>
    </row>
    <row r="13" spans="1:7" ht="15" customHeight="1">
      <c r="A13" s="226" t="s">
        <v>4</v>
      </c>
      <c r="B13" s="227">
        <v>10681</v>
      </c>
      <c r="C13" s="227">
        <f t="shared" si="0"/>
        <v>50373</v>
      </c>
      <c r="D13" s="227">
        <v>24940</v>
      </c>
      <c r="E13" s="227">
        <v>25433</v>
      </c>
      <c r="F13" s="228">
        <f>D13/E13*100</f>
        <v>98.06157354618016</v>
      </c>
      <c r="G13" s="49"/>
    </row>
    <row r="14" spans="1:7" ht="15" customHeight="1">
      <c r="A14" s="226" t="s">
        <v>5</v>
      </c>
      <c r="B14" s="227">
        <v>11274</v>
      </c>
      <c r="C14" s="227">
        <f t="shared" si="0"/>
        <v>52203</v>
      </c>
      <c r="D14" s="227">
        <v>25877</v>
      </c>
      <c r="E14" s="227">
        <v>26326</v>
      </c>
      <c r="F14" s="228">
        <f>D14/E14*100</f>
        <v>98.29446174884144</v>
      </c>
      <c r="G14" s="49"/>
    </row>
    <row r="15" spans="1:7" ht="15" customHeight="1">
      <c r="A15" s="226"/>
      <c r="B15" s="227"/>
      <c r="C15" s="227">
        <f t="shared" si="0"/>
        <v>0</v>
      </c>
      <c r="D15" s="227"/>
      <c r="E15" s="227"/>
      <c r="F15" s="228"/>
      <c r="G15" s="49"/>
    </row>
    <row r="16" spans="1:7" ht="15" customHeight="1">
      <c r="A16" s="222" t="s">
        <v>74</v>
      </c>
      <c r="B16" s="223">
        <v>11850</v>
      </c>
      <c r="C16" s="223">
        <f t="shared" si="0"/>
        <v>56895</v>
      </c>
      <c r="D16" s="223">
        <v>28083</v>
      </c>
      <c r="E16" s="223">
        <v>28812</v>
      </c>
      <c r="F16" s="224">
        <f>D16/E16*100</f>
        <v>97.4698042482299</v>
      </c>
      <c r="G16" s="225" t="s">
        <v>68</v>
      </c>
    </row>
    <row r="17" spans="1:7" ht="15" customHeight="1">
      <c r="A17" s="226" t="s">
        <v>6</v>
      </c>
      <c r="B17" s="227">
        <v>12298</v>
      </c>
      <c r="C17" s="227">
        <f t="shared" si="0"/>
        <v>58484</v>
      </c>
      <c r="D17" s="227">
        <v>28828</v>
      </c>
      <c r="E17" s="227">
        <v>29656</v>
      </c>
      <c r="F17" s="228">
        <f>D17/E17*100</f>
        <v>97.20798489344483</v>
      </c>
      <c r="G17" s="49"/>
    </row>
    <row r="18" spans="1:7" ht="15" customHeight="1">
      <c r="A18" s="226" t="s">
        <v>7</v>
      </c>
      <c r="B18" s="227">
        <v>12962</v>
      </c>
      <c r="C18" s="227">
        <f t="shared" si="0"/>
        <v>60602</v>
      </c>
      <c r="D18" s="227">
        <v>29982</v>
      </c>
      <c r="E18" s="227">
        <v>30620</v>
      </c>
      <c r="F18" s="228">
        <f>D18/E18*100</f>
        <v>97.91639451338993</v>
      </c>
      <c r="G18" s="49"/>
    </row>
    <row r="19" spans="1:7" ht="15" customHeight="1">
      <c r="A19" s="226" t="s">
        <v>8</v>
      </c>
      <c r="B19" s="227">
        <v>13571</v>
      </c>
      <c r="C19" s="227">
        <f t="shared" si="0"/>
        <v>62539</v>
      </c>
      <c r="D19" s="227">
        <v>30843</v>
      </c>
      <c r="E19" s="227">
        <v>31696</v>
      </c>
      <c r="F19" s="228">
        <f>D19/E19*100</f>
        <v>97.3088086824836</v>
      </c>
      <c r="G19" s="49"/>
    </row>
    <row r="20" spans="1:7" ht="15" customHeight="1">
      <c r="A20" s="226" t="s">
        <v>9</v>
      </c>
      <c r="B20" s="227">
        <v>14258</v>
      </c>
      <c r="C20" s="227">
        <f t="shared" si="0"/>
        <v>64521</v>
      </c>
      <c r="D20" s="227">
        <v>31847</v>
      </c>
      <c r="E20" s="227">
        <v>32674</v>
      </c>
      <c r="F20" s="228">
        <f>D20/E20*100</f>
        <v>97.46893554508172</v>
      </c>
      <c r="G20" s="49"/>
    </row>
    <row r="21" spans="1:7" ht="15" customHeight="1">
      <c r="A21" s="226"/>
      <c r="B21" s="227"/>
      <c r="C21" s="227">
        <f t="shared" si="0"/>
        <v>0</v>
      </c>
      <c r="D21" s="227"/>
      <c r="E21" s="227"/>
      <c r="F21" s="228"/>
      <c r="G21" s="49"/>
    </row>
    <row r="22" spans="1:7" ht="15" customHeight="1">
      <c r="A22" s="222" t="s">
        <v>75</v>
      </c>
      <c r="B22" s="223">
        <v>15354</v>
      </c>
      <c r="C22" s="223">
        <f t="shared" si="0"/>
        <v>68054</v>
      </c>
      <c r="D22" s="223">
        <v>33621</v>
      </c>
      <c r="E22" s="223">
        <v>34433</v>
      </c>
      <c r="F22" s="224">
        <f>D22/E22*100</f>
        <v>97.64179711323439</v>
      </c>
      <c r="G22" s="225" t="s">
        <v>68</v>
      </c>
    </row>
    <row r="23" spans="1:7" ht="15" customHeight="1">
      <c r="A23" s="226" t="s">
        <v>10</v>
      </c>
      <c r="B23" s="227">
        <v>16334</v>
      </c>
      <c r="C23" s="227">
        <f t="shared" si="0"/>
        <v>71694</v>
      </c>
      <c r="D23" s="227">
        <v>35408</v>
      </c>
      <c r="E23" s="227">
        <v>36286</v>
      </c>
      <c r="F23" s="228">
        <f>D23/E23*100</f>
        <v>97.580334013118</v>
      </c>
      <c r="G23" s="49"/>
    </row>
    <row r="24" spans="1:7" ht="15" customHeight="1">
      <c r="A24" s="226" t="s">
        <v>11</v>
      </c>
      <c r="B24" s="227">
        <v>17610</v>
      </c>
      <c r="C24" s="227">
        <f t="shared" si="0"/>
        <v>75844</v>
      </c>
      <c r="D24" s="227">
        <v>37738</v>
      </c>
      <c r="E24" s="227">
        <v>38106</v>
      </c>
      <c r="F24" s="228">
        <f>D24/E24*100</f>
        <v>99.03427281792894</v>
      </c>
      <c r="G24" s="49"/>
    </row>
    <row r="25" spans="1:7" ht="15" customHeight="1">
      <c r="A25" s="226" t="s">
        <v>12</v>
      </c>
      <c r="B25" s="227">
        <v>19136</v>
      </c>
      <c r="C25" s="227">
        <f t="shared" si="0"/>
        <v>79839</v>
      </c>
      <c r="D25" s="227">
        <v>39732</v>
      </c>
      <c r="E25" s="227">
        <v>40107</v>
      </c>
      <c r="F25" s="228">
        <f>D25/E25*100</f>
        <v>99.06500112199865</v>
      </c>
      <c r="G25" s="49"/>
    </row>
    <row r="26" spans="1:7" ht="15" customHeight="1">
      <c r="A26" s="226" t="s">
        <v>13</v>
      </c>
      <c r="B26" s="227">
        <v>20944</v>
      </c>
      <c r="C26" s="227">
        <f t="shared" si="0"/>
        <v>84762</v>
      </c>
      <c r="D26" s="227">
        <v>42359</v>
      </c>
      <c r="E26" s="227">
        <v>42403</v>
      </c>
      <c r="F26" s="228">
        <f>D26/E26*100</f>
        <v>99.8962337570455</v>
      </c>
      <c r="G26" s="49"/>
    </row>
    <row r="27" spans="1:7" ht="15" customHeight="1">
      <c r="A27" s="226"/>
      <c r="B27" s="227"/>
      <c r="C27" s="227">
        <f t="shared" si="0"/>
        <v>0</v>
      </c>
      <c r="D27" s="227"/>
      <c r="E27" s="227"/>
      <c r="F27" s="228"/>
      <c r="G27" s="49"/>
    </row>
    <row r="28" spans="1:7" ht="15" customHeight="1">
      <c r="A28" s="222" t="s">
        <v>76</v>
      </c>
      <c r="B28" s="223">
        <v>25510</v>
      </c>
      <c r="C28" s="223">
        <f t="shared" si="0"/>
        <v>100081</v>
      </c>
      <c r="D28" s="223">
        <v>50266</v>
      </c>
      <c r="E28" s="223">
        <v>49815</v>
      </c>
      <c r="F28" s="224">
        <f>D28/E28*100</f>
        <v>100.90534979423869</v>
      </c>
      <c r="G28" s="225" t="s">
        <v>68</v>
      </c>
    </row>
    <row r="29" spans="1:7" ht="15" customHeight="1">
      <c r="A29" s="226" t="s">
        <v>14</v>
      </c>
      <c r="B29" s="227">
        <v>27083</v>
      </c>
      <c r="C29" s="227">
        <f t="shared" si="0"/>
        <v>105250</v>
      </c>
      <c r="D29" s="227">
        <v>52888</v>
      </c>
      <c r="E29" s="227">
        <v>52362</v>
      </c>
      <c r="F29" s="228">
        <f>D29/E29*100</f>
        <v>101.00454528092892</v>
      </c>
      <c r="G29" s="49"/>
    </row>
    <row r="30" spans="1:7" ht="15" customHeight="1">
      <c r="A30" s="226" t="s">
        <v>15</v>
      </c>
      <c r="B30" s="227">
        <v>28530</v>
      </c>
      <c r="C30" s="227">
        <f t="shared" si="0"/>
        <v>110603</v>
      </c>
      <c r="D30" s="227">
        <v>55625</v>
      </c>
      <c r="E30" s="227">
        <v>54978</v>
      </c>
      <c r="F30" s="228">
        <f>D30/E30*100</f>
        <v>101.17683437011169</v>
      </c>
      <c r="G30" s="49"/>
    </row>
    <row r="31" spans="1:7" ht="15" customHeight="1">
      <c r="A31" s="226" t="s">
        <v>16</v>
      </c>
      <c r="B31" s="227">
        <v>32273</v>
      </c>
      <c r="C31" s="227">
        <f t="shared" si="0"/>
        <v>121026</v>
      </c>
      <c r="D31" s="227">
        <v>60740</v>
      </c>
      <c r="E31" s="227">
        <v>60286</v>
      </c>
      <c r="F31" s="228">
        <f>D31/E31*100</f>
        <v>100.75307699963507</v>
      </c>
      <c r="G31" s="49"/>
    </row>
    <row r="32" spans="1:7" ht="15" customHeight="1">
      <c r="A32" s="226" t="s">
        <v>17</v>
      </c>
      <c r="B32" s="227">
        <v>34039</v>
      </c>
      <c r="C32" s="227">
        <f t="shared" si="0"/>
        <v>125649</v>
      </c>
      <c r="D32" s="227">
        <v>62986</v>
      </c>
      <c r="E32" s="227">
        <v>62663</v>
      </c>
      <c r="F32" s="228">
        <f>D32/E32*100</f>
        <v>100.51545569155643</v>
      </c>
      <c r="G32" s="49"/>
    </row>
    <row r="33" spans="1:7" ht="15" customHeight="1">
      <c r="A33" s="226"/>
      <c r="B33" s="227"/>
      <c r="C33" s="227">
        <f t="shared" si="0"/>
        <v>0</v>
      </c>
      <c r="D33" s="227"/>
      <c r="E33" s="227"/>
      <c r="F33" s="228"/>
      <c r="G33" s="49"/>
    </row>
    <row r="34" spans="1:7" ht="15" customHeight="1">
      <c r="A34" s="222" t="s">
        <v>77</v>
      </c>
      <c r="B34" s="223">
        <v>35467</v>
      </c>
      <c r="C34" s="223">
        <f t="shared" si="0"/>
        <v>129621</v>
      </c>
      <c r="D34" s="223">
        <v>64934</v>
      </c>
      <c r="E34" s="223">
        <v>64687</v>
      </c>
      <c r="F34" s="224">
        <f>D34/E34*100</f>
        <v>100.38183870020252</v>
      </c>
      <c r="G34" s="225" t="s">
        <v>68</v>
      </c>
    </row>
    <row r="35" spans="1:7" ht="15" customHeight="1">
      <c r="A35" s="226" t="s">
        <v>18</v>
      </c>
      <c r="B35" s="227">
        <v>37290</v>
      </c>
      <c r="C35" s="227">
        <f t="shared" si="0"/>
        <v>134714</v>
      </c>
      <c r="D35" s="227">
        <v>67615</v>
      </c>
      <c r="E35" s="227">
        <v>67099</v>
      </c>
      <c r="F35" s="228">
        <f>D35/E35*100</f>
        <v>100.76901295101268</v>
      </c>
      <c r="G35" s="49"/>
    </row>
    <row r="36" spans="1:7" ht="15" customHeight="1">
      <c r="A36" s="226" t="s">
        <v>19</v>
      </c>
      <c r="B36" s="227">
        <v>39036</v>
      </c>
      <c r="C36" s="227">
        <f t="shared" si="0"/>
        <v>139200</v>
      </c>
      <c r="D36" s="227">
        <v>69781</v>
      </c>
      <c r="E36" s="227">
        <v>69419</v>
      </c>
      <c r="F36" s="228">
        <f>D36/E36*100</f>
        <v>100.52147106699896</v>
      </c>
      <c r="G36" s="49"/>
    </row>
    <row r="37" spans="1:7" ht="15" customHeight="1">
      <c r="A37" s="226" t="s">
        <v>20</v>
      </c>
      <c r="B37" s="227">
        <v>40536</v>
      </c>
      <c r="C37" s="227">
        <f t="shared" si="0"/>
        <v>143372</v>
      </c>
      <c r="D37" s="227">
        <v>71695</v>
      </c>
      <c r="E37" s="227">
        <v>71677</v>
      </c>
      <c r="F37" s="228">
        <f>D37/E37*100</f>
        <v>100.02511265817486</v>
      </c>
      <c r="G37" s="49"/>
    </row>
    <row r="38" spans="1:7" ht="15" customHeight="1">
      <c r="A38" s="226" t="s">
        <v>21</v>
      </c>
      <c r="B38" s="227">
        <v>42213</v>
      </c>
      <c r="C38" s="227">
        <f t="shared" si="0"/>
        <v>147960</v>
      </c>
      <c r="D38" s="227">
        <v>74028</v>
      </c>
      <c r="E38" s="227">
        <v>73932</v>
      </c>
      <c r="F38" s="228">
        <f>D38/E38*100</f>
        <v>100.12984905047881</v>
      </c>
      <c r="G38" s="49"/>
    </row>
    <row r="39" spans="1:7" ht="15" customHeight="1">
      <c r="A39" s="226"/>
      <c r="B39" s="227"/>
      <c r="C39" s="227">
        <f t="shared" si="0"/>
        <v>0</v>
      </c>
      <c r="D39" s="227"/>
      <c r="E39" s="227"/>
      <c r="F39" s="228"/>
      <c r="G39" s="49"/>
    </row>
    <row r="40" spans="1:7" ht="15" customHeight="1">
      <c r="A40" s="222" t="s">
        <v>78</v>
      </c>
      <c r="B40" s="223">
        <v>43520</v>
      </c>
      <c r="C40" s="223">
        <f t="shared" si="0"/>
        <v>152023</v>
      </c>
      <c r="D40" s="223">
        <v>75954</v>
      </c>
      <c r="E40" s="223">
        <v>76069</v>
      </c>
      <c r="F40" s="224">
        <f>D40/E40*100</f>
        <v>99.84882146472282</v>
      </c>
      <c r="G40" s="225" t="s">
        <v>68</v>
      </c>
    </row>
    <row r="41" spans="1:7" ht="15" customHeight="1">
      <c r="A41" s="226" t="s">
        <v>22</v>
      </c>
      <c r="B41" s="227">
        <v>44953</v>
      </c>
      <c r="C41" s="227">
        <f t="shared" si="0"/>
        <v>156473</v>
      </c>
      <c r="D41" s="227">
        <v>78328</v>
      </c>
      <c r="E41" s="227">
        <v>78145</v>
      </c>
      <c r="F41" s="228">
        <f>D41/E41*100</f>
        <v>100.23418004990722</v>
      </c>
      <c r="G41" s="49"/>
    </row>
    <row r="42" spans="1:7" ht="15" customHeight="1">
      <c r="A42" s="226" t="s">
        <v>23</v>
      </c>
      <c r="B42" s="227">
        <v>46273</v>
      </c>
      <c r="C42" s="227">
        <f t="shared" si="0"/>
        <v>160137</v>
      </c>
      <c r="D42" s="227">
        <v>80237</v>
      </c>
      <c r="E42" s="227">
        <v>79900</v>
      </c>
      <c r="F42" s="228">
        <f>D42/E42*100</f>
        <v>100.4217772215269</v>
      </c>
      <c r="G42" s="49"/>
    </row>
    <row r="43" spans="1:7" ht="15" customHeight="1">
      <c r="A43" s="226" t="s">
        <v>24</v>
      </c>
      <c r="B43" s="227">
        <v>47708</v>
      </c>
      <c r="C43" s="227">
        <f t="shared" si="0"/>
        <v>164697</v>
      </c>
      <c r="D43" s="227">
        <v>82368</v>
      </c>
      <c r="E43" s="227">
        <v>82329</v>
      </c>
      <c r="F43" s="228">
        <f>D43/E43*100</f>
        <v>100.04737091425864</v>
      </c>
      <c r="G43" s="49"/>
    </row>
    <row r="44" spans="1:7" ht="15" customHeight="1">
      <c r="A44" s="226" t="s">
        <v>25</v>
      </c>
      <c r="B44" s="227">
        <v>48949</v>
      </c>
      <c r="C44" s="227">
        <f t="shared" si="0"/>
        <v>168196</v>
      </c>
      <c r="D44" s="227">
        <v>84199</v>
      </c>
      <c r="E44" s="227">
        <v>83997</v>
      </c>
      <c r="F44" s="228">
        <f>D44/E44*100</f>
        <v>100.24048477921829</v>
      </c>
      <c r="G44" s="49"/>
    </row>
    <row r="45" spans="1:7" ht="15" customHeight="1">
      <c r="A45" s="222"/>
      <c r="B45" s="223"/>
      <c r="C45" s="223"/>
      <c r="D45" s="223"/>
      <c r="E45" s="223"/>
      <c r="F45" s="224"/>
      <c r="G45" s="225"/>
    </row>
    <row r="46" spans="1:7" ht="15" customHeight="1">
      <c r="A46" s="663" t="s">
        <v>937</v>
      </c>
      <c r="B46" s="664">
        <v>51715</v>
      </c>
      <c r="C46" s="664">
        <f>SUM(D46:E46)</f>
        <v>171016</v>
      </c>
      <c r="D46" s="664">
        <v>85621</v>
      </c>
      <c r="E46" s="664">
        <v>85395</v>
      </c>
      <c r="F46" s="665">
        <f>D46/E46*100</f>
        <v>100.2646524972188</v>
      </c>
      <c r="G46" s="666" t="s">
        <v>936</v>
      </c>
    </row>
    <row r="47" spans="1:7" ht="15" customHeight="1">
      <c r="A47" s="226" t="s">
        <v>26</v>
      </c>
      <c r="B47" s="227">
        <v>53309</v>
      </c>
      <c r="C47" s="227">
        <f>SUM(D47:E47)</f>
        <v>174793</v>
      </c>
      <c r="D47" s="227">
        <v>87528</v>
      </c>
      <c r="E47" s="227">
        <v>87265</v>
      </c>
      <c r="F47" s="228">
        <f>D47/E47*100</f>
        <v>100.30138085142954</v>
      </c>
      <c r="G47" s="49"/>
    </row>
    <row r="48" spans="1:7" ht="15" customHeight="1">
      <c r="A48" s="226" t="s">
        <v>27</v>
      </c>
      <c r="B48" s="227">
        <v>54536</v>
      </c>
      <c r="C48" s="227">
        <f>SUM(D48:E48)</f>
        <v>177664</v>
      </c>
      <c r="D48" s="227">
        <v>88908</v>
      </c>
      <c r="E48" s="227">
        <v>88756</v>
      </c>
      <c r="F48" s="228">
        <f>D48/E48*100</f>
        <v>100.17125602776152</v>
      </c>
      <c r="G48" s="49"/>
    </row>
    <row r="49" spans="1:7" ht="15" customHeight="1">
      <c r="A49" s="226" t="s">
        <v>28</v>
      </c>
      <c r="B49" s="227">
        <v>55732</v>
      </c>
      <c r="C49" s="227">
        <f>SUM(D49:E49)</f>
        <v>180484</v>
      </c>
      <c r="D49" s="227">
        <v>90273</v>
      </c>
      <c r="E49" s="227">
        <v>90211</v>
      </c>
      <c r="F49" s="228">
        <f>D49/E49*100</f>
        <v>100.06872776047267</v>
      </c>
      <c r="G49" s="49"/>
    </row>
    <row r="50" spans="1:7" ht="15" customHeight="1" thickBot="1">
      <c r="A50" s="229" t="s">
        <v>29</v>
      </c>
      <c r="B50" s="230">
        <v>56604</v>
      </c>
      <c r="C50" s="230">
        <f>SUM(D50:E50)</f>
        <v>182264</v>
      </c>
      <c r="D50" s="230">
        <v>91148</v>
      </c>
      <c r="E50" s="230">
        <v>91116</v>
      </c>
      <c r="F50" s="231">
        <f>D50/E50*100</f>
        <v>100.03512006672813</v>
      </c>
      <c r="G50" s="232"/>
    </row>
    <row r="51" ht="18" customHeight="1" thickTop="1">
      <c r="A51" s="7" t="s">
        <v>606</v>
      </c>
    </row>
    <row r="56" ht="12">
      <c r="A56" s="2"/>
    </row>
    <row r="57" ht="12">
      <c r="A57" s="2"/>
    </row>
  </sheetData>
  <sheetProtection/>
  <mergeCells count="4">
    <mergeCell ref="G3:G4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Header>&amp;L&amp;"ＭＳ Ｐゴシック,太字"&amp;16B 人口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54" sqref="A54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6384" width="8.00390625" style="65" customWidth="1"/>
  </cols>
  <sheetData>
    <row r="1" ht="26.25" customHeight="1">
      <c r="A1" s="113"/>
    </row>
    <row r="2" spans="10:13" ht="13.5" customHeight="1" thickBot="1">
      <c r="J2" s="1083" t="s">
        <v>1011</v>
      </c>
      <c r="K2" s="1083"/>
      <c r="L2" s="1083"/>
      <c r="M2" s="1083"/>
    </row>
    <row r="3" spans="1:13" ht="18.75" customHeight="1" thickTop="1">
      <c r="A3" s="885"/>
      <c r="B3" s="885"/>
      <c r="C3" s="885"/>
      <c r="D3" s="885"/>
      <c r="E3" s="885"/>
      <c r="F3" s="885"/>
      <c r="G3" s="885"/>
      <c r="H3" s="885"/>
      <c r="I3" s="886"/>
      <c r="J3" s="1084" t="s">
        <v>480</v>
      </c>
      <c r="K3" s="890" t="s">
        <v>529</v>
      </c>
      <c r="L3" s="890"/>
      <c r="M3" s="884"/>
    </row>
    <row r="4" spans="1:13" ht="23.25" customHeight="1">
      <c r="A4" s="296" t="s">
        <v>475</v>
      </c>
      <c r="B4" s="296" t="s">
        <v>476</v>
      </c>
      <c r="C4" s="296" t="s">
        <v>477</v>
      </c>
      <c r="D4" s="296" t="s">
        <v>478</v>
      </c>
      <c r="E4" s="296" t="s">
        <v>479</v>
      </c>
      <c r="F4" s="296" t="s">
        <v>481</v>
      </c>
      <c r="G4" s="296" t="s">
        <v>482</v>
      </c>
      <c r="H4" s="296" t="s">
        <v>483</v>
      </c>
      <c r="I4" s="296" t="s">
        <v>484</v>
      </c>
      <c r="J4" s="1085"/>
      <c r="K4" s="437" t="s">
        <v>485</v>
      </c>
      <c r="L4" s="297" t="s">
        <v>486</v>
      </c>
      <c r="M4" s="298" t="s">
        <v>548</v>
      </c>
    </row>
    <row r="5" spans="1:13" ht="14.25" customHeight="1">
      <c r="A5" s="549">
        <v>43</v>
      </c>
      <c r="B5" s="549">
        <v>88</v>
      </c>
      <c r="C5" s="549">
        <v>69</v>
      </c>
      <c r="D5" s="549">
        <v>50</v>
      </c>
      <c r="E5" s="549">
        <v>35</v>
      </c>
      <c r="F5" s="549">
        <v>5</v>
      </c>
      <c r="G5" s="549">
        <v>2</v>
      </c>
      <c r="H5" s="549">
        <v>0</v>
      </c>
      <c r="I5" s="549">
        <v>0</v>
      </c>
      <c r="J5" s="682">
        <f>SUM(I5+H5+G5+F5+E5+D5+C5+B5+A5+'- 24 -'!O5+'- 24 -'!N5+'- 24 -'!M5+'- 24 -'!L5+'- 24 -'!K5+'- 24 -'!J5+'- 24 -'!I5+'- 24 -'!H5+'- 24 -'!G5+'- 24 -'!F5+'- 24 -'!E5+'- 24 -'!D5+'- 24 -'!C5)</f>
        <v>962</v>
      </c>
      <c r="K5" s="683">
        <f>SUM('- 24 -'!C5+'- 24 -'!D5+'- 24 -'!E5)</f>
        <v>85</v>
      </c>
      <c r="L5" s="683">
        <f>SUM('- 24 -'!F5+'- 24 -'!G5+'- 24 -'!H5+'- 24 -'!I5+'- 24 -'!J5+'- 24 -'!K5+'- 24 -'!L5+'- 24 -'!M5+'- 24 -'!N5+'- 24 -'!O5)</f>
        <v>585</v>
      </c>
      <c r="M5" s="683">
        <f>SUM(A5:I5)</f>
        <v>292</v>
      </c>
    </row>
    <row r="6" spans="1:13" ht="14.25" customHeight="1">
      <c r="A6" s="549">
        <v>34</v>
      </c>
      <c r="B6" s="549">
        <v>34</v>
      </c>
      <c r="C6" s="549">
        <v>15</v>
      </c>
      <c r="D6" s="549">
        <v>15</v>
      </c>
      <c r="E6" s="549">
        <v>3</v>
      </c>
      <c r="F6" s="549">
        <v>7</v>
      </c>
      <c r="G6" s="549">
        <v>0</v>
      </c>
      <c r="H6" s="549">
        <v>0</v>
      </c>
      <c r="I6" s="549">
        <v>0</v>
      </c>
      <c r="J6" s="684">
        <f>SUM(I6+H6+G6+F6+E6+D6+C6+B6+A6+'- 24 -'!O6+'- 24 -'!N6+'- 24 -'!M6+'- 24 -'!L6+'- 24 -'!K6+'- 24 -'!J6+'- 24 -'!I6+'- 24 -'!H6+'- 24 -'!G6+'- 24 -'!F6+'- 24 -'!E6+'- 24 -'!D6+'- 24 -'!C6)</f>
        <v>425</v>
      </c>
      <c r="K6" s="549">
        <f>SUM('- 24 -'!C6+'- 24 -'!D6+'- 24 -'!E6)</f>
        <v>29</v>
      </c>
      <c r="L6" s="549">
        <f>SUM('- 24 -'!F6+'- 24 -'!G6+'- 24 -'!H6+'- 24 -'!I6+'- 24 -'!J6+'- 24 -'!K6+'- 24 -'!L6+'- 24 -'!M6+'- 24 -'!N6+'- 24 -'!O6)</f>
        <v>288</v>
      </c>
      <c r="M6" s="549">
        <f aca="true" t="shared" si="0" ref="M6:M44">SUM(A6:I6)</f>
        <v>108</v>
      </c>
    </row>
    <row r="7" spans="1:13" ht="14.25" customHeight="1">
      <c r="A7" s="549">
        <v>58</v>
      </c>
      <c r="B7" s="549">
        <v>104</v>
      </c>
      <c r="C7" s="549">
        <v>94</v>
      </c>
      <c r="D7" s="549">
        <v>89</v>
      </c>
      <c r="E7" s="549">
        <v>39</v>
      </c>
      <c r="F7" s="549">
        <v>25</v>
      </c>
      <c r="G7" s="549">
        <v>11</v>
      </c>
      <c r="H7" s="549">
        <v>1</v>
      </c>
      <c r="I7" s="549">
        <v>0</v>
      </c>
      <c r="J7" s="684">
        <f>SUM(I7+H7+G7+F7+E7+D7+C7+B7+A7+'- 24 -'!O7+'- 24 -'!N7+'- 24 -'!M7+'- 24 -'!L7+'- 24 -'!K7+'- 24 -'!J7+'- 24 -'!I7+'- 24 -'!H7+'- 24 -'!G7+'- 24 -'!F7+'- 24 -'!E7+'- 24 -'!D7+'- 24 -'!C7)</f>
        <v>888</v>
      </c>
      <c r="K7" s="549">
        <f>SUM('- 24 -'!C7+'- 24 -'!D7+'- 24 -'!E7)</f>
        <v>59</v>
      </c>
      <c r="L7" s="549">
        <f>SUM('- 24 -'!F7+'- 24 -'!G7+'- 24 -'!H7+'- 24 -'!I7+'- 24 -'!J7+'- 24 -'!K7+'- 24 -'!L7+'- 24 -'!M7+'- 24 -'!N7+'- 24 -'!O7)</f>
        <v>408</v>
      </c>
      <c r="M7" s="549">
        <f t="shared" si="0"/>
        <v>421</v>
      </c>
    </row>
    <row r="8" spans="1:13" ht="14.25" customHeight="1">
      <c r="A8" s="549">
        <v>0</v>
      </c>
      <c r="B8" s="549">
        <v>0</v>
      </c>
      <c r="C8" s="549">
        <v>0</v>
      </c>
      <c r="D8" s="549">
        <v>0</v>
      </c>
      <c r="E8" s="549">
        <v>0</v>
      </c>
      <c r="F8" s="549">
        <v>0</v>
      </c>
      <c r="G8" s="549">
        <v>0</v>
      </c>
      <c r="H8" s="549">
        <v>0</v>
      </c>
      <c r="I8" s="549">
        <v>0</v>
      </c>
      <c r="J8" s="684">
        <f>SUM(I8+H8+G8+F8+E8+D8+C8+B8+A8+'- 24 -'!O8+'- 24 -'!N8+'- 24 -'!M8+'- 24 -'!L8+'- 24 -'!K8+'- 24 -'!J8+'- 24 -'!I8+'- 24 -'!H8+'- 24 -'!G8+'- 24 -'!F8+'- 24 -'!E8+'- 24 -'!D8+'- 24 -'!C8)</f>
        <v>4</v>
      </c>
      <c r="K8" s="549">
        <f>SUM('- 24 -'!C8+'- 24 -'!D8+'- 24 -'!E8)</f>
        <v>0</v>
      </c>
      <c r="L8" s="549">
        <f>SUM('- 24 -'!F8+'- 24 -'!G8+'- 24 -'!H8+'- 24 -'!I8+'- 24 -'!J8+'- 24 -'!K8+'- 24 -'!L8+'- 24 -'!M8+'- 24 -'!N8+'- 24 -'!O8)</f>
        <v>4</v>
      </c>
      <c r="M8" s="549">
        <f t="shared" si="0"/>
        <v>0</v>
      </c>
    </row>
    <row r="9" spans="1:13" ht="14.25" customHeight="1">
      <c r="A9" s="549">
        <v>89</v>
      </c>
      <c r="B9" s="549">
        <v>91</v>
      </c>
      <c r="C9" s="549">
        <v>89</v>
      </c>
      <c r="D9" s="549">
        <v>54</v>
      </c>
      <c r="E9" s="549">
        <v>42</v>
      </c>
      <c r="F9" s="549">
        <v>17</v>
      </c>
      <c r="G9" s="549">
        <v>6</v>
      </c>
      <c r="H9" s="549">
        <v>1</v>
      </c>
      <c r="I9" s="549">
        <v>0</v>
      </c>
      <c r="J9" s="684">
        <f>SUM(I9+H9+G9+F9+E9+D9+C9+B9+A9+'- 24 -'!O9+'- 24 -'!N9+'- 24 -'!M9+'- 24 -'!L9+'- 24 -'!K9+'- 24 -'!J9+'- 24 -'!I9+'- 24 -'!H9+'- 24 -'!G9+'- 24 -'!F9+'- 24 -'!E9+'- 24 -'!D9+'- 24 -'!C9)</f>
        <v>1747</v>
      </c>
      <c r="K9" s="549">
        <f>SUM('- 24 -'!C9+'- 24 -'!D9+'- 24 -'!E9)</f>
        <v>172</v>
      </c>
      <c r="L9" s="549">
        <f>SUM('- 24 -'!F9+'- 24 -'!G9+'- 24 -'!H9+'- 24 -'!I9+'- 24 -'!J9+'- 24 -'!K9+'- 24 -'!L9+'- 24 -'!M9+'- 24 -'!N9+'- 24 -'!O9)</f>
        <v>1186</v>
      </c>
      <c r="M9" s="549">
        <f t="shared" si="0"/>
        <v>389</v>
      </c>
    </row>
    <row r="10" spans="1:13" ht="14.25" customHeight="1">
      <c r="A10" s="549">
        <v>155</v>
      </c>
      <c r="B10" s="549">
        <v>173</v>
      </c>
      <c r="C10" s="549">
        <v>117</v>
      </c>
      <c r="D10" s="549">
        <v>77</v>
      </c>
      <c r="E10" s="549">
        <v>76</v>
      </c>
      <c r="F10" s="549">
        <v>48</v>
      </c>
      <c r="G10" s="549">
        <v>8</v>
      </c>
      <c r="H10" s="549">
        <v>4</v>
      </c>
      <c r="I10" s="549">
        <v>0</v>
      </c>
      <c r="J10" s="684">
        <f>SUM(I10+H10+G10+F10+E10+D10+C10+B10+A10+'- 24 -'!O10+'- 24 -'!N10+'- 24 -'!M10+'- 24 -'!L10+'- 24 -'!K10+'- 24 -'!J10+'- 24 -'!I10+'- 24 -'!H10+'- 24 -'!G10+'- 24 -'!F10+'- 24 -'!E10+'- 24 -'!D10+'- 24 -'!C10)</f>
        <v>2632</v>
      </c>
      <c r="K10" s="549">
        <f>SUM('- 24 -'!C10+'- 24 -'!D10+'- 24 -'!E10)</f>
        <v>325</v>
      </c>
      <c r="L10" s="549">
        <f>SUM('- 24 -'!F10+'- 24 -'!G10+'- 24 -'!H10+'- 24 -'!I10+'- 24 -'!J10+'- 24 -'!K10+'- 24 -'!L10+'- 24 -'!M10+'- 24 -'!N10+'- 24 -'!O10)</f>
        <v>1649</v>
      </c>
      <c r="M10" s="549">
        <f t="shared" si="0"/>
        <v>658</v>
      </c>
    </row>
    <row r="11" spans="1:13" ht="14.25" customHeight="1">
      <c r="A11" s="549">
        <v>130</v>
      </c>
      <c r="B11" s="549">
        <v>119</v>
      </c>
      <c r="C11" s="549">
        <v>107</v>
      </c>
      <c r="D11" s="549">
        <v>82</v>
      </c>
      <c r="E11" s="549">
        <v>64</v>
      </c>
      <c r="F11" s="549">
        <v>29</v>
      </c>
      <c r="G11" s="549">
        <v>8</v>
      </c>
      <c r="H11" s="549">
        <v>1</v>
      </c>
      <c r="I11" s="549">
        <v>0</v>
      </c>
      <c r="J11" s="684">
        <f>SUM(I11+H11+G11+F11+E11+D11+C11+B11+A11+'- 24 -'!O11+'- 24 -'!N11+'- 24 -'!M11+'- 24 -'!L11+'- 24 -'!K11+'- 24 -'!J11+'- 24 -'!I11+'- 24 -'!H11+'- 24 -'!G11+'- 24 -'!F11+'- 24 -'!E11+'- 24 -'!D11+'- 24 -'!C11)</f>
        <v>2220</v>
      </c>
      <c r="K11" s="549">
        <f>SUM('- 24 -'!C11+'- 24 -'!D11+'- 24 -'!E11)</f>
        <v>228</v>
      </c>
      <c r="L11" s="549">
        <f>SUM('- 24 -'!F11+'- 24 -'!G11+'- 24 -'!H11+'- 24 -'!I11+'- 24 -'!J11+'- 24 -'!K11+'- 24 -'!L11+'- 24 -'!M11+'- 24 -'!N11+'- 24 -'!O11)</f>
        <v>1452</v>
      </c>
      <c r="M11" s="549">
        <f t="shared" si="0"/>
        <v>540</v>
      </c>
    </row>
    <row r="12" spans="1:13" ht="14.25" customHeight="1">
      <c r="A12" s="549">
        <v>46</v>
      </c>
      <c r="B12" s="549">
        <v>72</v>
      </c>
      <c r="C12" s="549">
        <v>38</v>
      </c>
      <c r="D12" s="549">
        <v>42</v>
      </c>
      <c r="E12" s="549">
        <v>31</v>
      </c>
      <c r="F12" s="549">
        <v>16</v>
      </c>
      <c r="G12" s="549">
        <v>6</v>
      </c>
      <c r="H12" s="549">
        <v>0</v>
      </c>
      <c r="I12" s="549">
        <v>0</v>
      </c>
      <c r="J12" s="684">
        <f>SUM(I12+H12+G12+F12+E12+D12+C12+B12+A12+'- 24 -'!O12+'- 24 -'!N12+'- 24 -'!M12+'- 24 -'!L12+'- 24 -'!K12+'- 24 -'!J12+'- 24 -'!I12+'- 24 -'!H12+'- 24 -'!G12+'- 24 -'!F12+'- 24 -'!E12+'- 24 -'!D12+'- 24 -'!C12)</f>
        <v>1180</v>
      </c>
      <c r="K12" s="549">
        <f>SUM('- 24 -'!C12+'- 24 -'!D12+'- 24 -'!E12)</f>
        <v>184</v>
      </c>
      <c r="L12" s="549">
        <f>SUM('- 24 -'!F12+'- 24 -'!G12+'- 24 -'!H12+'- 24 -'!I12+'- 24 -'!J12+'- 24 -'!K12+'- 24 -'!L12+'- 24 -'!M12+'- 24 -'!N12+'- 24 -'!O12)</f>
        <v>745</v>
      </c>
      <c r="M12" s="549">
        <f t="shared" si="0"/>
        <v>251</v>
      </c>
    </row>
    <row r="13" spans="1:13" ht="14.25" customHeight="1">
      <c r="A13" s="549">
        <v>87</v>
      </c>
      <c r="B13" s="549">
        <v>85</v>
      </c>
      <c r="C13" s="549">
        <v>48</v>
      </c>
      <c r="D13" s="549">
        <v>45</v>
      </c>
      <c r="E13" s="549">
        <v>34</v>
      </c>
      <c r="F13" s="549">
        <v>16</v>
      </c>
      <c r="G13" s="549">
        <v>4</v>
      </c>
      <c r="H13" s="549">
        <v>0</v>
      </c>
      <c r="I13" s="549">
        <v>0</v>
      </c>
      <c r="J13" s="684">
        <f>SUM(I13+H13+G13+F13+E13+D13+C13+B13+A13+'- 24 -'!O13+'- 24 -'!N13+'- 24 -'!M13+'- 24 -'!L13+'- 24 -'!K13+'- 24 -'!J13+'- 24 -'!I13+'- 24 -'!H13+'- 24 -'!G13+'- 24 -'!F13+'- 24 -'!E13+'- 24 -'!D13+'- 24 -'!C13)</f>
        <v>1369</v>
      </c>
      <c r="K13" s="549">
        <f>SUM('- 24 -'!C13+'- 24 -'!D13+'- 24 -'!E13)</f>
        <v>160</v>
      </c>
      <c r="L13" s="549">
        <f>SUM('- 24 -'!F13+'- 24 -'!G13+'- 24 -'!H13+'- 24 -'!I13+'- 24 -'!J13+'- 24 -'!K13+'- 24 -'!L13+'- 24 -'!M13+'- 24 -'!N13+'- 24 -'!O13)</f>
        <v>890</v>
      </c>
      <c r="M13" s="549">
        <f t="shared" si="0"/>
        <v>319</v>
      </c>
    </row>
    <row r="14" spans="1:13" ht="14.25" customHeight="1">
      <c r="A14" s="549">
        <v>82</v>
      </c>
      <c r="B14" s="549">
        <v>75</v>
      </c>
      <c r="C14" s="549">
        <v>44</v>
      </c>
      <c r="D14" s="549">
        <v>29</v>
      </c>
      <c r="E14" s="549">
        <v>23</v>
      </c>
      <c r="F14" s="549">
        <v>10</v>
      </c>
      <c r="G14" s="549">
        <v>5</v>
      </c>
      <c r="H14" s="549">
        <v>0</v>
      </c>
      <c r="I14" s="549">
        <v>0</v>
      </c>
      <c r="J14" s="684">
        <f>SUM(I14+H14+G14+F14+E14+D14+C14+B14+A14+'- 24 -'!O14+'- 24 -'!N14+'- 24 -'!M14+'- 24 -'!L14+'- 24 -'!K14+'- 24 -'!J14+'- 24 -'!I14+'- 24 -'!H14+'- 24 -'!G14+'- 24 -'!F14+'- 24 -'!E14+'- 24 -'!D14+'- 24 -'!C14)</f>
        <v>986</v>
      </c>
      <c r="K14" s="549">
        <f>SUM('- 24 -'!C14+'- 24 -'!D14+'- 24 -'!E14)</f>
        <v>86</v>
      </c>
      <c r="L14" s="549">
        <f>SUM('- 24 -'!F14+'- 24 -'!G14+'- 24 -'!H14+'- 24 -'!I14+'- 24 -'!J14+'- 24 -'!K14+'- 24 -'!L14+'- 24 -'!M14+'- 24 -'!N14+'- 24 -'!O14)</f>
        <v>632</v>
      </c>
      <c r="M14" s="549">
        <f t="shared" si="0"/>
        <v>268</v>
      </c>
    </row>
    <row r="15" spans="1:13" ht="14.25" customHeight="1">
      <c r="A15" s="549">
        <v>92</v>
      </c>
      <c r="B15" s="549">
        <v>91</v>
      </c>
      <c r="C15" s="549">
        <v>75</v>
      </c>
      <c r="D15" s="549">
        <v>61</v>
      </c>
      <c r="E15" s="549">
        <v>23</v>
      </c>
      <c r="F15" s="549">
        <v>18</v>
      </c>
      <c r="G15" s="549">
        <v>6</v>
      </c>
      <c r="H15" s="549">
        <v>1</v>
      </c>
      <c r="I15" s="549">
        <v>0</v>
      </c>
      <c r="J15" s="684">
        <f>SUM(I15+H15+G15+F15+E15+D15+C15+B15+A15+'- 24 -'!O15+'- 24 -'!N15+'- 24 -'!M15+'- 24 -'!L15+'- 24 -'!K15+'- 24 -'!J15+'- 24 -'!I15+'- 24 -'!H15+'- 24 -'!G15+'- 24 -'!F15+'- 24 -'!E15+'- 24 -'!D15+'- 24 -'!C15)</f>
        <v>1354</v>
      </c>
      <c r="K15" s="549">
        <f>SUM('- 24 -'!C15+'- 24 -'!D15+'- 24 -'!E15)</f>
        <v>193</v>
      </c>
      <c r="L15" s="549">
        <f>SUM('- 24 -'!F15+'- 24 -'!G15+'- 24 -'!H15+'- 24 -'!I15+'- 24 -'!J15+'- 24 -'!K15+'- 24 -'!L15+'- 24 -'!M15+'- 24 -'!N15+'- 24 -'!O15)</f>
        <v>794</v>
      </c>
      <c r="M15" s="549">
        <f t="shared" si="0"/>
        <v>367</v>
      </c>
    </row>
    <row r="16" spans="1:13" ht="14.25" customHeight="1">
      <c r="A16" s="549">
        <v>94</v>
      </c>
      <c r="B16" s="549">
        <v>102</v>
      </c>
      <c r="C16" s="549">
        <v>60</v>
      </c>
      <c r="D16" s="549">
        <v>46</v>
      </c>
      <c r="E16" s="549">
        <v>27</v>
      </c>
      <c r="F16" s="549">
        <v>20</v>
      </c>
      <c r="G16" s="549">
        <v>3</v>
      </c>
      <c r="H16" s="549">
        <v>0</v>
      </c>
      <c r="I16" s="549">
        <v>0</v>
      </c>
      <c r="J16" s="684">
        <f>SUM(I16+H16+G16+F16+E16+D16+C16+B16+A16+'- 24 -'!O16+'- 24 -'!N16+'- 24 -'!M16+'- 24 -'!L16+'- 24 -'!K16+'- 24 -'!J16+'- 24 -'!I16+'- 24 -'!H16+'- 24 -'!G16+'- 24 -'!F16+'- 24 -'!E16+'- 24 -'!D16+'- 24 -'!C16)</f>
        <v>1778</v>
      </c>
      <c r="K16" s="549">
        <f>SUM('- 24 -'!C16+'- 24 -'!D16+'- 24 -'!E16)</f>
        <v>268</v>
      </c>
      <c r="L16" s="549">
        <f>SUM('- 24 -'!F16+'- 24 -'!G16+'- 24 -'!H16+'- 24 -'!I16+'- 24 -'!J16+'- 24 -'!K16+'- 24 -'!L16+'- 24 -'!M16+'- 24 -'!N16+'- 24 -'!O16)</f>
        <v>1158</v>
      </c>
      <c r="M16" s="549">
        <f t="shared" si="0"/>
        <v>352</v>
      </c>
    </row>
    <row r="17" spans="1:13" ht="14.25" customHeight="1">
      <c r="A17" s="549">
        <v>140</v>
      </c>
      <c r="B17" s="549">
        <v>180</v>
      </c>
      <c r="C17" s="549">
        <v>127</v>
      </c>
      <c r="D17" s="549">
        <v>84</v>
      </c>
      <c r="E17" s="549">
        <v>53</v>
      </c>
      <c r="F17" s="549">
        <v>26</v>
      </c>
      <c r="G17" s="549">
        <v>7</v>
      </c>
      <c r="H17" s="549">
        <v>1</v>
      </c>
      <c r="I17" s="549">
        <v>0</v>
      </c>
      <c r="J17" s="684">
        <f>SUM(I17+H17+G17+F17+E17+D17+C17+B17+A17+'- 24 -'!O17+'- 24 -'!N17+'- 24 -'!M17+'- 24 -'!L17+'- 24 -'!K17+'- 24 -'!J17+'- 24 -'!I17+'- 24 -'!H17+'- 24 -'!G17+'- 24 -'!F17+'- 24 -'!E17+'- 24 -'!D17+'- 24 -'!C17)</f>
        <v>1965</v>
      </c>
      <c r="K17" s="549">
        <f>SUM('- 24 -'!C17+'- 24 -'!D17+'- 24 -'!E17)</f>
        <v>189</v>
      </c>
      <c r="L17" s="549">
        <f>SUM('- 24 -'!F17+'- 24 -'!G17+'- 24 -'!H17+'- 24 -'!I17+'- 24 -'!J17+'- 24 -'!K17+'- 24 -'!L17+'- 24 -'!M17+'- 24 -'!N17+'- 24 -'!O17)</f>
        <v>1158</v>
      </c>
      <c r="M17" s="549">
        <f t="shared" si="0"/>
        <v>618</v>
      </c>
    </row>
    <row r="18" spans="1:13" ht="14.25" customHeight="1">
      <c r="A18" s="549">
        <v>117</v>
      </c>
      <c r="B18" s="549">
        <v>127</v>
      </c>
      <c r="C18" s="549">
        <v>97</v>
      </c>
      <c r="D18" s="549">
        <v>83</v>
      </c>
      <c r="E18" s="549">
        <v>57</v>
      </c>
      <c r="F18" s="549">
        <v>20</v>
      </c>
      <c r="G18" s="549">
        <v>10</v>
      </c>
      <c r="H18" s="549">
        <v>1</v>
      </c>
      <c r="I18" s="549">
        <v>0</v>
      </c>
      <c r="J18" s="684">
        <f>SUM(I18+H18+G18+F18+E18+D18+C18+B18+A18+'- 24 -'!O18+'- 24 -'!N18+'- 24 -'!M18+'- 24 -'!L18+'- 24 -'!K18+'- 24 -'!J18+'- 24 -'!I18+'- 24 -'!H18+'- 24 -'!G18+'- 24 -'!F18+'- 24 -'!E18+'- 24 -'!D18+'- 24 -'!C18)</f>
        <v>1932</v>
      </c>
      <c r="K18" s="549">
        <f>SUM('- 24 -'!C18+'- 24 -'!D18+'- 24 -'!E18)</f>
        <v>192</v>
      </c>
      <c r="L18" s="549">
        <f>SUM('- 24 -'!F18+'- 24 -'!G18+'- 24 -'!H18+'- 24 -'!I18+'- 24 -'!J18+'- 24 -'!K18+'- 24 -'!L18+'- 24 -'!M18+'- 24 -'!N18+'- 24 -'!O18)</f>
        <v>1228</v>
      </c>
      <c r="M18" s="549">
        <f t="shared" si="0"/>
        <v>512</v>
      </c>
    </row>
    <row r="19" spans="1:13" ht="14.25" customHeight="1">
      <c r="A19" s="549">
        <v>48</v>
      </c>
      <c r="B19" s="549">
        <v>71</v>
      </c>
      <c r="C19" s="549">
        <v>47</v>
      </c>
      <c r="D19" s="549">
        <v>46</v>
      </c>
      <c r="E19" s="549">
        <v>19</v>
      </c>
      <c r="F19" s="549">
        <v>10</v>
      </c>
      <c r="G19" s="549">
        <v>1</v>
      </c>
      <c r="H19" s="549">
        <v>1</v>
      </c>
      <c r="I19" s="549">
        <v>0</v>
      </c>
      <c r="J19" s="684">
        <f>SUM(I19+H19+G19+F19+E19+D19+C19+B19+A19+'- 24 -'!O19+'- 24 -'!N19+'- 24 -'!M19+'- 24 -'!L19+'- 24 -'!K19+'- 24 -'!J19+'- 24 -'!I19+'- 24 -'!H19+'- 24 -'!G19+'- 24 -'!F19+'- 24 -'!E19+'- 24 -'!D19+'- 24 -'!C19)</f>
        <v>1054</v>
      </c>
      <c r="K19" s="549">
        <f>SUM('- 24 -'!C19+'- 24 -'!D19+'- 24 -'!E19)</f>
        <v>138</v>
      </c>
      <c r="L19" s="549">
        <f>SUM('- 24 -'!F19+'- 24 -'!G19+'- 24 -'!H19+'- 24 -'!I19+'- 24 -'!J19+'- 24 -'!K19+'- 24 -'!L19+'- 24 -'!M19+'- 24 -'!N19+'- 24 -'!O19)</f>
        <v>673</v>
      </c>
      <c r="M19" s="549">
        <f t="shared" si="0"/>
        <v>243</v>
      </c>
    </row>
    <row r="20" spans="1:13" ht="14.25" customHeight="1">
      <c r="A20" s="549">
        <v>88</v>
      </c>
      <c r="B20" s="549">
        <v>113</v>
      </c>
      <c r="C20" s="549">
        <v>91</v>
      </c>
      <c r="D20" s="549">
        <v>89</v>
      </c>
      <c r="E20" s="549">
        <v>40</v>
      </c>
      <c r="F20" s="549">
        <v>13</v>
      </c>
      <c r="G20" s="549">
        <v>9</v>
      </c>
      <c r="H20" s="549">
        <v>0</v>
      </c>
      <c r="I20" s="549">
        <v>0</v>
      </c>
      <c r="J20" s="684">
        <f>SUM(I20+H20+G20+F20+E20+D20+C20+B20+A20+'- 24 -'!O20+'- 24 -'!N20+'- 24 -'!M20+'- 24 -'!L20+'- 24 -'!K20+'- 24 -'!J20+'- 24 -'!I20+'- 24 -'!H20+'- 24 -'!G20+'- 24 -'!F20+'- 24 -'!E20+'- 24 -'!D20+'- 24 -'!C20)</f>
        <v>1470</v>
      </c>
      <c r="K20" s="549">
        <f>SUM('- 24 -'!C20+'- 24 -'!D20+'- 24 -'!E20)</f>
        <v>155</v>
      </c>
      <c r="L20" s="549">
        <f>SUM('- 24 -'!F20+'- 24 -'!G20+'- 24 -'!H20+'- 24 -'!I20+'- 24 -'!J20+'- 24 -'!K20+'- 24 -'!L20+'- 24 -'!M20+'- 24 -'!N20+'- 24 -'!O20)</f>
        <v>872</v>
      </c>
      <c r="M20" s="549">
        <f t="shared" si="0"/>
        <v>443</v>
      </c>
    </row>
    <row r="21" spans="1:13" ht="14.25" customHeight="1">
      <c r="A21" s="549">
        <v>128</v>
      </c>
      <c r="B21" s="549">
        <v>117</v>
      </c>
      <c r="C21" s="549">
        <v>97</v>
      </c>
      <c r="D21" s="549">
        <v>67</v>
      </c>
      <c r="E21" s="549">
        <v>43</v>
      </c>
      <c r="F21" s="549">
        <v>23</v>
      </c>
      <c r="G21" s="549">
        <v>16</v>
      </c>
      <c r="H21" s="549">
        <v>2</v>
      </c>
      <c r="I21" s="549">
        <v>0</v>
      </c>
      <c r="J21" s="684">
        <f>SUM(I21+H21+G21+F21+E21+D21+C21+B21+A21+'- 24 -'!O21+'- 24 -'!N21+'- 24 -'!M21+'- 24 -'!L21+'- 24 -'!K21+'- 24 -'!J21+'- 24 -'!I21+'- 24 -'!H21+'- 24 -'!G21+'- 24 -'!F21+'- 24 -'!E21+'- 24 -'!D21+'- 24 -'!C21)</f>
        <v>2170</v>
      </c>
      <c r="K21" s="549">
        <f>SUM('- 24 -'!C21+'- 24 -'!D21+'- 24 -'!E21)</f>
        <v>216</v>
      </c>
      <c r="L21" s="549">
        <f>SUM('- 24 -'!F21+'- 24 -'!G21+'- 24 -'!H21+'- 24 -'!I21+'- 24 -'!J21+'- 24 -'!K21+'- 24 -'!L21+'- 24 -'!M21+'- 24 -'!N21+'- 24 -'!O21)</f>
        <v>1461</v>
      </c>
      <c r="M21" s="549">
        <f t="shared" si="0"/>
        <v>493</v>
      </c>
    </row>
    <row r="22" spans="1:13" ht="14.25" customHeight="1">
      <c r="A22" s="549">
        <v>79</v>
      </c>
      <c r="B22" s="549">
        <v>88</v>
      </c>
      <c r="C22" s="549">
        <v>75</v>
      </c>
      <c r="D22" s="549">
        <v>39</v>
      </c>
      <c r="E22" s="549">
        <v>34</v>
      </c>
      <c r="F22" s="549">
        <v>19</v>
      </c>
      <c r="G22" s="549">
        <v>7</v>
      </c>
      <c r="H22" s="549">
        <v>0</v>
      </c>
      <c r="I22" s="549">
        <v>0</v>
      </c>
      <c r="J22" s="684">
        <f>SUM(I22+H22+G22+F22+E22+D22+C22+B22+A22+'- 24 -'!O22+'- 24 -'!N22+'- 24 -'!M22+'- 24 -'!L22+'- 24 -'!K22+'- 24 -'!J22+'- 24 -'!I22+'- 24 -'!H22+'- 24 -'!G22+'- 24 -'!F22+'- 24 -'!E22+'- 24 -'!D22+'- 24 -'!C22)</f>
        <v>1167</v>
      </c>
      <c r="K22" s="549">
        <f>SUM('- 24 -'!C22+'- 24 -'!D22+'- 24 -'!E22)</f>
        <v>121</v>
      </c>
      <c r="L22" s="549">
        <f>SUM('- 24 -'!F22+'- 24 -'!G22+'- 24 -'!H22+'- 24 -'!I22+'- 24 -'!J22+'- 24 -'!K22+'- 24 -'!L22+'- 24 -'!M22+'- 24 -'!N22+'- 24 -'!O22)</f>
        <v>705</v>
      </c>
      <c r="M22" s="549">
        <f t="shared" si="0"/>
        <v>341</v>
      </c>
    </row>
    <row r="23" spans="1:13" ht="14.25" customHeight="1">
      <c r="A23" s="549">
        <v>59</v>
      </c>
      <c r="B23" s="549">
        <v>73</v>
      </c>
      <c r="C23" s="549">
        <v>46</v>
      </c>
      <c r="D23" s="549">
        <v>36</v>
      </c>
      <c r="E23" s="549">
        <v>19</v>
      </c>
      <c r="F23" s="549">
        <v>11</v>
      </c>
      <c r="G23" s="549">
        <v>2</v>
      </c>
      <c r="H23" s="549">
        <v>1</v>
      </c>
      <c r="I23" s="549">
        <v>0</v>
      </c>
      <c r="J23" s="684">
        <f>SUM(I23+H23+G23+F23+E23+D23+C23+B23+A23+'- 24 -'!O23+'- 24 -'!N23+'- 24 -'!M23+'- 24 -'!L23+'- 24 -'!K23+'- 24 -'!J23+'- 24 -'!I23+'- 24 -'!H23+'- 24 -'!G23+'- 24 -'!F23+'- 24 -'!E23+'- 24 -'!D23+'- 24 -'!C23)</f>
        <v>904</v>
      </c>
      <c r="K23" s="549">
        <f>SUM('- 24 -'!C23+'- 24 -'!D23+'- 24 -'!E23)</f>
        <v>92</v>
      </c>
      <c r="L23" s="549">
        <f>SUM('- 24 -'!F23+'- 24 -'!G23+'- 24 -'!H23+'- 24 -'!I23+'- 24 -'!J23+'- 24 -'!K23+'- 24 -'!L23+'- 24 -'!M23+'- 24 -'!N23+'- 24 -'!O23)</f>
        <v>565</v>
      </c>
      <c r="M23" s="549">
        <f t="shared" si="0"/>
        <v>247</v>
      </c>
    </row>
    <row r="24" spans="1:13" ht="14.25" customHeight="1">
      <c r="A24" s="549">
        <v>90</v>
      </c>
      <c r="B24" s="549">
        <v>134</v>
      </c>
      <c r="C24" s="549">
        <v>86</v>
      </c>
      <c r="D24" s="549">
        <v>71</v>
      </c>
      <c r="E24" s="549">
        <v>46</v>
      </c>
      <c r="F24" s="549">
        <v>20</v>
      </c>
      <c r="G24" s="549">
        <v>2</v>
      </c>
      <c r="H24" s="549">
        <v>0</v>
      </c>
      <c r="I24" s="549">
        <v>0</v>
      </c>
      <c r="J24" s="684">
        <f>SUM(I24+H24+G24+F24+E24+D24+C24+B24+A24+'- 24 -'!O24+'- 24 -'!N24+'- 24 -'!M24+'- 24 -'!L24+'- 24 -'!K24+'- 24 -'!J24+'- 24 -'!I24+'- 24 -'!H24+'- 24 -'!G24+'- 24 -'!F24+'- 24 -'!E24+'- 24 -'!D24+'- 24 -'!C24)</f>
        <v>1523</v>
      </c>
      <c r="K24" s="549">
        <f>SUM('- 24 -'!C24+'- 24 -'!D24+'- 24 -'!E24)</f>
        <v>182</v>
      </c>
      <c r="L24" s="549">
        <f>SUM('- 24 -'!F24+'- 24 -'!G24+'- 24 -'!H24+'- 24 -'!I24+'- 24 -'!J24+'- 24 -'!K24+'- 24 -'!L24+'- 24 -'!M24+'- 24 -'!N24+'- 24 -'!O24)</f>
        <v>892</v>
      </c>
      <c r="M24" s="549">
        <f t="shared" si="0"/>
        <v>449</v>
      </c>
    </row>
    <row r="25" spans="1:13" ht="14.25" customHeight="1">
      <c r="A25" s="549">
        <v>108</v>
      </c>
      <c r="B25" s="549">
        <v>113</v>
      </c>
      <c r="C25" s="549">
        <v>74</v>
      </c>
      <c r="D25" s="549">
        <v>54</v>
      </c>
      <c r="E25" s="549">
        <v>46</v>
      </c>
      <c r="F25" s="549">
        <v>27</v>
      </c>
      <c r="G25" s="549">
        <v>5</v>
      </c>
      <c r="H25" s="549">
        <v>2</v>
      </c>
      <c r="I25" s="549">
        <v>0</v>
      </c>
      <c r="J25" s="684">
        <f>SUM(I25+H25+G25+F25+E25+D25+C25+B25+A25+'- 24 -'!O25+'- 24 -'!N25+'- 24 -'!M25+'- 24 -'!L25+'- 24 -'!K25+'- 24 -'!J25+'- 24 -'!I25+'- 24 -'!H25+'- 24 -'!G25+'- 24 -'!F25+'- 24 -'!E25+'- 24 -'!D25+'- 24 -'!C25)</f>
        <v>1558</v>
      </c>
      <c r="K25" s="549">
        <f>SUM('- 24 -'!C25+'- 24 -'!D25+'- 24 -'!E25)</f>
        <v>187</v>
      </c>
      <c r="L25" s="549">
        <f>SUM('- 24 -'!F25+'- 24 -'!G25+'- 24 -'!H25+'- 24 -'!I25+'- 24 -'!J25+'- 24 -'!K25+'- 24 -'!L25+'- 24 -'!M25+'- 24 -'!N25+'- 24 -'!O25)</f>
        <v>942</v>
      </c>
      <c r="M25" s="549">
        <f t="shared" si="0"/>
        <v>429</v>
      </c>
    </row>
    <row r="26" spans="1:13" ht="14.25" customHeight="1">
      <c r="A26" s="549">
        <v>128</v>
      </c>
      <c r="B26" s="549">
        <v>151</v>
      </c>
      <c r="C26" s="549">
        <v>90</v>
      </c>
      <c r="D26" s="549">
        <v>77</v>
      </c>
      <c r="E26" s="549">
        <v>68</v>
      </c>
      <c r="F26" s="549">
        <v>28</v>
      </c>
      <c r="G26" s="549">
        <v>15</v>
      </c>
      <c r="H26" s="549">
        <v>2</v>
      </c>
      <c r="I26" s="549">
        <v>1</v>
      </c>
      <c r="J26" s="684">
        <f>SUM(I26+H26+G26+F26+E26+D26+C26+B26+A26+'- 24 -'!O26+'- 24 -'!N26+'- 24 -'!M26+'- 24 -'!L26+'- 24 -'!K26+'- 24 -'!J26+'- 24 -'!I26+'- 24 -'!H26+'- 24 -'!G26+'- 24 -'!F26+'- 24 -'!E26+'- 24 -'!D26+'- 24 -'!C26)</f>
        <v>2154</v>
      </c>
      <c r="K26" s="549">
        <f>SUM('- 24 -'!C26+'- 24 -'!D26+'- 24 -'!E26)</f>
        <v>257</v>
      </c>
      <c r="L26" s="549">
        <f>SUM('- 24 -'!F26+'- 24 -'!G26+'- 24 -'!H26+'- 24 -'!I26+'- 24 -'!J26+'- 24 -'!K26+'- 24 -'!L26+'- 24 -'!M26+'- 24 -'!N26+'- 24 -'!O26)</f>
        <v>1337</v>
      </c>
      <c r="M26" s="549">
        <f t="shared" si="0"/>
        <v>560</v>
      </c>
    </row>
    <row r="27" spans="1:13" ht="14.25" customHeight="1">
      <c r="A27" s="549">
        <v>84</v>
      </c>
      <c r="B27" s="549">
        <v>151</v>
      </c>
      <c r="C27" s="549">
        <v>115</v>
      </c>
      <c r="D27" s="549">
        <v>94</v>
      </c>
      <c r="E27" s="549">
        <v>57</v>
      </c>
      <c r="F27" s="549">
        <v>28</v>
      </c>
      <c r="G27" s="549">
        <v>7</v>
      </c>
      <c r="H27" s="549">
        <v>1</v>
      </c>
      <c r="I27" s="549">
        <v>0</v>
      </c>
      <c r="J27" s="684">
        <f>SUM(I27+H27+G27+F27+E27+D27+C27+B27+A27+'- 24 -'!O27+'- 24 -'!N27+'- 24 -'!M27+'- 24 -'!L27+'- 24 -'!K27+'- 24 -'!J27+'- 24 -'!I27+'- 24 -'!H27+'- 24 -'!G27+'- 24 -'!F27+'- 24 -'!E27+'- 24 -'!D27+'- 24 -'!C27)</f>
        <v>1885</v>
      </c>
      <c r="K27" s="549">
        <f>SUM('- 24 -'!C27+'- 24 -'!D27+'- 24 -'!E27)</f>
        <v>241</v>
      </c>
      <c r="L27" s="549">
        <f>SUM('- 24 -'!F27+'- 24 -'!G27+'- 24 -'!H27+'- 24 -'!I27+'- 24 -'!J27+'- 24 -'!K27+'- 24 -'!L27+'- 24 -'!M27+'- 24 -'!N27+'- 24 -'!O27)</f>
        <v>1107</v>
      </c>
      <c r="M27" s="549">
        <f t="shared" si="0"/>
        <v>537</v>
      </c>
    </row>
    <row r="28" spans="1:13" ht="14.25" customHeight="1">
      <c r="A28" s="549">
        <v>66</v>
      </c>
      <c r="B28" s="549">
        <v>86</v>
      </c>
      <c r="C28" s="549">
        <v>71</v>
      </c>
      <c r="D28" s="549">
        <v>54</v>
      </c>
      <c r="E28" s="549">
        <v>27</v>
      </c>
      <c r="F28" s="549">
        <v>14</v>
      </c>
      <c r="G28" s="549">
        <v>4</v>
      </c>
      <c r="H28" s="549">
        <v>1</v>
      </c>
      <c r="I28" s="549">
        <v>0</v>
      </c>
      <c r="J28" s="684">
        <f>SUM(I28+H28+G28+F28+E28+D28+C28+B28+A28+'- 24 -'!O28+'- 24 -'!N28+'- 24 -'!M28+'- 24 -'!L28+'- 24 -'!K28+'- 24 -'!J28+'- 24 -'!I28+'- 24 -'!H28+'- 24 -'!G28+'- 24 -'!F28+'- 24 -'!E28+'- 24 -'!D28+'- 24 -'!C28)</f>
        <v>1293</v>
      </c>
      <c r="K28" s="549">
        <f>SUM('- 24 -'!C28+'- 24 -'!D28+'- 24 -'!E28)</f>
        <v>198</v>
      </c>
      <c r="L28" s="549">
        <f>SUM('- 24 -'!F28+'- 24 -'!G28+'- 24 -'!H28+'- 24 -'!I28+'- 24 -'!J28+'- 24 -'!K28+'- 24 -'!L28+'- 24 -'!M28+'- 24 -'!N28+'- 24 -'!O28)</f>
        <v>772</v>
      </c>
      <c r="M28" s="549">
        <f t="shared" si="0"/>
        <v>323</v>
      </c>
    </row>
    <row r="29" spans="1:13" ht="14.25" customHeight="1">
      <c r="A29" s="549">
        <v>13</v>
      </c>
      <c r="B29" s="549">
        <v>12</v>
      </c>
      <c r="C29" s="549">
        <v>21</v>
      </c>
      <c r="D29" s="549">
        <v>47</v>
      </c>
      <c r="E29" s="549">
        <v>51</v>
      </c>
      <c r="F29" s="549">
        <v>24</v>
      </c>
      <c r="G29" s="549">
        <v>7</v>
      </c>
      <c r="H29" s="549">
        <v>0</v>
      </c>
      <c r="I29" s="549">
        <v>0</v>
      </c>
      <c r="J29" s="684">
        <f>SUM(I29+H29+G29+F29+E29+D29+C29+B29+A29+'- 24 -'!O29+'- 24 -'!N29+'- 24 -'!M29+'- 24 -'!L29+'- 24 -'!K29+'- 24 -'!J29+'- 24 -'!I29+'- 24 -'!H29+'- 24 -'!G29+'- 24 -'!F29+'- 24 -'!E29+'- 24 -'!D29+'- 24 -'!C29)</f>
        <v>667</v>
      </c>
      <c r="K29" s="549">
        <f>SUM('- 24 -'!C29+'- 24 -'!D29+'- 24 -'!E29)</f>
        <v>134</v>
      </c>
      <c r="L29" s="549">
        <f>SUM('- 24 -'!F29+'- 24 -'!G29+'- 24 -'!H29+'- 24 -'!I29+'- 24 -'!J29+'- 24 -'!K29+'- 24 -'!L29+'- 24 -'!M29+'- 24 -'!N29+'- 24 -'!O29)</f>
        <v>358</v>
      </c>
      <c r="M29" s="549">
        <f t="shared" si="0"/>
        <v>175</v>
      </c>
    </row>
    <row r="30" spans="1:13" ht="14.25" customHeight="1">
      <c r="A30" s="549">
        <v>58</v>
      </c>
      <c r="B30" s="549">
        <v>98</v>
      </c>
      <c r="C30" s="549">
        <v>69</v>
      </c>
      <c r="D30" s="549">
        <v>45</v>
      </c>
      <c r="E30" s="549">
        <v>35</v>
      </c>
      <c r="F30" s="549">
        <v>15</v>
      </c>
      <c r="G30" s="549">
        <v>5</v>
      </c>
      <c r="H30" s="549">
        <v>2</v>
      </c>
      <c r="I30" s="549">
        <v>0</v>
      </c>
      <c r="J30" s="684">
        <f>SUM(I30+H30+G30+F30+E30+D30+C30+B30+A30+'- 24 -'!O30+'- 24 -'!N30+'- 24 -'!M30+'- 24 -'!L30+'- 24 -'!K30+'- 24 -'!J30+'- 24 -'!I30+'- 24 -'!H30+'- 24 -'!G30+'- 24 -'!F30+'- 24 -'!E30+'- 24 -'!D30+'- 24 -'!C30)</f>
        <v>1337</v>
      </c>
      <c r="K30" s="684">
        <f>SUM('- 24 -'!C30+'- 24 -'!D30+'- 24 -'!E30)</f>
        <v>156</v>
      </c>
      <c r="L30" s="684">
        <f>SUM('- 24 -'!F30+'- 24 -'!G30+'- 24 -'!H30+'- 24 -'!I30+'- 24 -'!J30+'- 24 -'!K30+'- 24 -'!L30+'- 24 -'!M30+'- 24 -'!N30+'- 24 -'!O30)</f>
        <v>854</v>
      </c>
      <c r="M30" s="684">
        <f t="shared" si="0"/>
        <v>327</v>
      </c>
    </row>
    <row r="31" spans="1:13" ht="14.25" customHeight="1">
      <c r="A31" s="549">
        <v>62</v>
      </c>
      <c r="B31" s="549">
        <v>93</v>
      </c>
      <c r="C31" s="549">
        <v>94</v>
      </c>
      <c r="D31" s="549">
        <v>53</v>
      </c>
      <c r="E31" s="549">
        <v>43</v>
      </c>
      <c r="F31" s="549">
        <v>17</v>
      </c>
      <c r="G31" s="549">
        <v>7</v>
      </c>
      <c r="H31" s="549">
        <v>1</v>
      </c>
      <c r="I31" s="549">
        <v>0</v>
      </c>
      <c r="J31" s="684">
        <f>SUM(I31+H31+G31+F31+E31+D31+C31+B31+A31+'- 24 -'!O31+'- 24 -'!N31+'- 24 -'!M31+'- 24 -'!L31+'- 24 -'!K31+'- 24 -'!J31+'- 24 -'!I31+'- 24 -'!H31+'- 24 -'!G31+'- 24 -'!F31+'- 24 -'!E31+'- 24 -'!D31+'- 24 -'!C31)</f>
        <v>1260</v>
      </c>
      <c r="K31" s="684">
        <f>SUM('- 24 -'!C31+'- 24 -'!D31+'- 24 -'!E31)</f>
        <v>171</v>
      </c>
      <c r="L31" s="684">
        <f>SUM('- 24 -'!F31+'- 24 -'!G31+'- 24 -'!H31+'- 24 -'!I31+'- 24 -'!J31+'- 24 -'!K31+'- 24 -'!L31+'- 24 -'!M31+'- 24 -'!N31+'- 24 -'!O31)</f>
        <v>719</v>
      </c>
      <c r="M31" s="684">
        <f t="shared" si="0"/>
        <v>370</v>
      </c>
    </row>
    <row r="32" spans="1:13" ht="14.25" customHeight="1">
      <c r="A32" s="549">
        <v>62</v>
      </c>
      <c r="B32" s="549">
        <v>76</v>
      </c>
      <c r="C32" s="549">
        <v>59</v>
      </c>
      <c r="D32" s="549">
        <v>44</v>
      </c>
      <c r="E32" s="549">
        <v>34</v>
      </c>
      <c r="F32" s="549">
        <v>17</v>
      </c>
      <c r="G32" s="549">
        <v>2</v>
      </c>
      <c r="H32" s="549">
        <v>1</v>
      </c>
      <c r="I32" s="549">
        <v>0</v>
      </c>
      <c r="J32" s="684">
        <f>SUM(I32+H32+G32+F32+E32+D32+C32+B32+A32+'- 24 -'!O32+'- 24 -'!N32+'- 24 -'!M32+'- 24 -'!L32+'- 24 -'!K32+'- 24 -'!J32+'- 24 -'!I32+'- 24 -'!H32+'- 24 -'!G32+'- 24 -'!F32+'- 24 -'!E32+'- 24 -'!D32+'- 24 -'!C32)</f>
        <v>1365</v>
      </c>
      <c r="K32" s="684">
        <f>SUM('- 24 -'!C32+'- 24 -'!D32+'- 24 -'!E32)</f>
        <v>173</v>
      </c>
      <c r="L32" s="684">
        <f>SUM('- 24 -'!F32+'- 24 -'!G32+'- 24 -'!H32+'- 24 -'!I32+'- 24 -'!J32+'- 24 -'!K32+'- 24 -'!L32+'- 24 -'!M32+'- 24 -'!N32+'- 24 -'!O32)</f>
        <v>897</v>
      </c>
      <c r="M32" s="684">
        <f t="shared" si="0"/>
        <v>295</v>
      </c>
    </row>
    <row r="33" spans="1:13" ht="14.25" customHeight="1">
      <c r="A33" s="549">
        <v>151</v>
      </c>
      <c r="B33" s="549">
        <v>164</v>
      </c>
      <c r="C33" s="549">
        <v>129</v>
      </c>
      <c r="D33" s="549">
        <v>88</v>
      </c>
      <c r="E33" s="549">
        <v>53</v>
      </c>
      <c r="F33" s="549">
        <v>34</v>
      </c>
      <c r="G33" s="549">
        <v>14</v>
      </c>
      <c r="H33" s="549">
        <v>2</v>
      </c>
      <c r="I33" s="549">
        <v>0</v>
      </c>
      <c r="J33" s="684">
        <f>SUM(I33+H33+G33+F33+E33+D33+C33+B33+A33+'- 24 -'!O33+'- 24 -'!N33+'- 24 -'!M33+'- 24 -'!L33+'- 24 -'!K33+'- 24 -'!J33+'- 24 -'!I33+'- 24 -'!H33+'- 24 -'!G33+'- 24 -'!F33+'- 24 -'!E33+'- 24 -'!D33+'- 24 -'!C33)</f>
        <v>2961</v>
      </c>
      <c r="K33" s="684">
        <f>SUM('- 24 -'!C33+'- 24 -'!D33+'- 24 -'!E33)</f>
        <v>412</v>
      </c>
      <c r="L33" s="684">
        <f>SUM('- 24 -'!F33+'- 24 -'!G33+'- 24 -'!H33+'- 24 -'!I33+'- 24 -'!J33+'- 24 -'!K33+'- 24 -'!L33+'- 24 -'!M33+'- 24 -'!N33+'- 24 -'!O33)</f>
        <v>1914</v>
      </c>
      <c r="M33" s="684">
        <f t="shared" si="0"/>
        <v>635</v>
      </c>
    </row>
    <row r="34" spans="1:13" ht="14.25" customHeight="1">
      <c r="A34" s="549">
        <v>34</v>
      </c>
      <c r="B34" s="549">
        <v>43</v>
      </c>
      <c r="C34" s="549">
        <v>35</v>
      </c>
      <c r="D34" s="549">
        <v>36</v>
      </c>
      <c r="E34" s="549">
        <v>19</v>
      </c>
      <c r="F34" s="549">
        <v>8</v>
      </c>
      <c r="G34" s="549">
        <v>3</v>
      </c>
      <c r="H34" s="549">
        <v>0</v>
      </c>
      <c r="I34" s="549">
        <v>0</v>
      </c>
      <c r="J34" s="684">
        <f>SUM(I34+H34+G34+F34+E34+D34+C34+B34+A34+'- 24 -'!O34+'- 24 -'!N34+'- 24 -'!M34+'- 24 -'!L34+'- 24 -'!K34+'- 24 -'!J34+'- 24 -'!I34+'- 24 -'!H34+'- 24 -'!G34+'- 24 -'!F34+'- 24 -'!E34+'- 24 -'!D34+'- 24 -'!C34)</f>
        <v>749</v>
      </c>
      <c r="K34" s="684">
        <f>SUM('- 24 -'!C34+'- 24 -'!D34+'- 24 -'!E34)</f>
        <v>87</v>
      </c>
      <c r="L34" s="684">
        <f>SUM('- 24 -'!F34+'- 24 -'!G34+'- 24 -'!H34+'- 24 -'!I34+'- 24 -'!J34+'- 24 -'!K34+'- 24 -'!L34+'- 24 -'!M34+'- 24 -'!N34+'- 24 -'!O34)</f>
        <v>484</v>
      </c>
      <c r="M34" s="684">
        <f t="shared" si="0"/>
        <v>178</v>
      </c>
    </row>
    <row r="35" spans="1:13" ht="14.25" customHeight="1">
      <c r="A35" s="549">
        <v>146</v>
      </c>
      <c r="B35" s="549">
        <v>147</v>
      </c>
      <c r="C35" s="549">
        <v>115</v>
      </c>
      <c r="D35" s="549">
        <v>77</v>
      </c>
      <c r="E35" s="549">
        <v>87</v>
      </c>
      <c r="F35" s="549">
        <v>36</v>
      </c>
      <c r="G35" s="549">
        <v>15</v>
      </c>
      <c r="H35" s="549">
        <v>2</v>
      </c>
      <c r="I35" s="549">
        <v>0</v>
      </c>
      <c r="J35" s="684">
        <f>SUM(I35+H35+G35+F35+E35+D35+C35+B35+A35+'- 24 -'!O35+'- 24 -'!N35+'- 24 -'!M35+'- 24 -'!L35+'- 24 -'!K35+'- 24 -'!J35+'- 24 -'!I35+'- 24 -'!H35+'- 24 -'!G35+'- 24 -'!F35+'- 24 -'!E35+'- 24 -'!D35+'- 24 -'!C35)</f>
        <v>2384</v>
      </c>
      <c r="K35" s="684">
        <f>SUM('- 24 -'!C35+'- 24 -'!D35+'- 24 -'!E35)</f>
        <v>313</v>
      </c>
      <c r="L35" s="684">
        <f>SUM('- 24 -'!F35+'- 24 -'!G35+'- 24 -'!H35+'- 24 -'!I35+'- 24 -'!J35+'- 24 -'!K35+'- 24 -'!L35+'- 24 -'!M35+'- 24 -'!N35+'- 24 -'!O35)</f>
        <v>1446</v>
      </c>
      <c r="M35" s="684">
        <f t="shared" si="0"/>
        <v>625</v>
      </c>
    </row>
    <row r="36" spans="1:13" ht="14.25" customHeight="1">
      <c r="A36" s="549">
        <v>93</v>
      </c>
      <c r="B36" s="549">
        <v>122</v>
      </c>
      <c r="C36" s="549">
        <v>114</v>
      </c>
      <c r="D36" s="549">
        <v>79</v>
      </c>
      <c r="E36" s="549">
        <v>71</v>
      </c>
      <c r="F36" s="549">
        <v>49</v>
      </c>
      <c r="G36" s="549">
        <v>14</v>
      </c>
      <c r="H36" s="549">
        <v>3</v>
      </c>
      <c r="I36" s="549">
        <v>0</v>
      </c>
      <c r="J36" s="684">
        <f>SUM(I36+H36+G36+F36+E36+D36+C36+B36+A36+'- 24 -'!O36+'- 24 -'!N36+'- 24 -'!M36+'- 24 -'!L36+'- 24 -'!K36+'- 24 -'!J36+'- 24 -'!I36+'- 24 -'!H36+'- 24 -'!G36+'- 24 -'!F36+'- 24 -'!E36+'- 24 -'!D36+'- 24 -'!C36)</f>
        <v>2011</v>
      </c>
      <c r="K36" s="684">
        <f>SUM('- 24 -'!C36+'- 24 -'!D36+'- 24 -'!E36)</f>
        <v>185</v>
      </c>
      <c r="L36" s="684">
        <f>SUM('- 24 -'!F36+'- 24 -'!G36+'- 24 -'!H36+'- 24 -'!I36+'- 24 -'!J36+'- 24 -'!K36+'- 24 -'!L36+'- 24 -'!M36+'- 24 -'!N36+'- 24 -'!O36)</f>
        <v>1281</v>
      </c>
      <c r="M36" s="684">
        <f t="shared" si="0"/>
        <v>545</v>
      </c>
    </row>
    <row r="37" spans="1:13" ht="14.25" customHeight="1">
      <c r="A37" s="549">
        <v>182</v>
      </c>
      <c r="B37" s="549">
        <v>188</v>
      </c>
      <c r="C37" s="549">
        <v>137</v>
      </c>
      <c r="D37" s="549">
        <v>119</v>
      </c>
      <c r="E37" s="549">
        <v>103</v>
      </c>
      <c r="F37" s="549">
        <v>61</v>
      </c>
      <c r="G37" s="549">
        <v>11</v>
      </c>
      <c r="H37" s="549">
        <v>2</v>
      </c>
      <c r="I37" s="549">
        <v>0</v>
      </c>
      <c r="J37" s="684">
        <f>SUM(I37+H37+G37+F37+E37+D37+C37+B37+A37+'- 24 -'!O37+'- 24 -'!N37+'- 24 -'!M37+'- 24 -'!L37+'- 24 -'!K37+'- 24 -'!J37+'- 24 -'!I37+'- 24 -'!H37+'- 24 -'!G37+'- 24 -'!F37+'- 24 -'!E37+'- 24 -'!D37+'- 24 -'!C37)</f>
        <v>3102</v>
      </c>
      <c r="K37" s="684">
        <f>SUM('- 24 -'!C37+'- 24 -'!D37+'- 24 -'!E37)</f>
        <v>421</v>
      </c>
      <c r="L37" s="684">
        <f>SUM('- 24 -'!F37+'- 24 -'!G37+'- 24 -'!H37+'- 24 -'!I37+'- 24 -'!J37+'- 24 -'!K37+'- 24 -'!L37+'- 24 -'!M37+'- 24 -'!N37+'- 24 -'!O37)</f>
        <v>1878</v>
      </c>
      <c r="M37" s="684">
        <f t="shared" si="0"/>
        <v>803</v>
      </c>
    </row>
    <row r="38" spans="1:13" ht="14.25" customHeight="1">
      <c r="A38" s="549">
        <v>122</v>
      </c>
      <c r="B38" s="549">
        <v>160</v>
      </c>
      <c r="C38" s="549">
        <v>135</v>
      </c>
      <c r="D38" s="549">
        <v>114</v>
      </c>
      <c r="E38" s="549">
        <v>86</v>
      </c>
      <c r="F38" s="549">
        <v>52</v>
      </c>
      <c r="G38" s="549">
        <v>10</v>
      </c>
      <c r="H38" s="549">
        <v>1</v>
      </c>
      <c r="I38" s="549">
        <v>0</v>
      </c>
      <c r="J38" s="684">
        <f>SUM(I38+H38+G38+F38+E38+D38+C38+B38+A38+'- 24 -'!O38+'- 24 -'!N38+'- 24 -'!M38+'- 24 -'!L38+'- 24 -'!K38+'- 24 -'!J38+'- 24 -'!I38+'- 24 -'!H38+'- 24 -'!G38+'- 24 -'!F38+'- 24 -'!E38+'- 24 -'!D38+'- 24 -'!C38)</f>
        <v>2664</v>
      </c>
      <c r="K38" s="684">
        <f>SUM('- 24 -'!C38+'- 24 -'!D38+'- 24 -'!E38)</f>
        <v>330</v>
      </c>
      <c r="L38" s="684">
        <f>SUM('- 24 -'!F38+'- 24 -'!G38+'- 24 -'!H38+'- 24 -'!I38+'- 24 -'!J38+'- 24 -'!K38+'- 24 -'!L38+'- 24 -'!M38+'- 24 -'!N38+'- 24 -'!O38)</f>
        <v>1654</v>
      </c>
      <c r="M38" s="684">
        <f t="shared" si="0"/>
        <v>680</v>
      </c>
    </row>
    <row r="39" spans="1:13" ht="14.25" customHeight="1">
      <c r="A39" s="549">
        <v>94</v>
      </c>
      <c r="B39" s="549">
        <v>118</v>
      </c>
      <c r="C39" s="549">
        <v>84</v>
      </c>
      <c r="D39" s="549">
        <v>50</v>
      </c>
      <c r="E39" s="549">
        <v>36</v>
      </c>
      <c r="F39" s="549">
        <v>29</v>
      </c>
      <c r="G39" s="549">
        <v>3</v>
      </c>
      <c r="H39" s="549">
        <v>2</v>
      </c>
      <c r="I39" s="549">
        <v>0</v>
      </c>
      <c r="J39" s="684">
        <f>SUM(I39+H39+G39+F39+E39+D39+C39+B39+A39+'- 24 -'!O39+'- 24 -'!N39+'- 24 -'!M39+'- 24 -'!L39+'- 24 -'!K39+'- 24 -'!J39+'- 24 -'!I39+'- 24 -'!H39+'- 24 -'!G39+'- 24 -'!F39+'- 24 -'!E39+'- 24 -'!D39+'- 24 -'!C39)</f>
        <v>1804</v>
      </c>
      <c r="K39" s="549">
        <f>SUM('- 24 -'!C39+'- 24 -'!D39+'- 24 -'!E39)</f>
        <v>215</v>
      </c>
      <c r="L39" s="549">
        <f>SUM('- 24 -'!F39+'- 24 -'!G39+'- 24 -'!H39+'- 24 -'!I39+'- 24 -'!J39+'- 24 -'!K39+'- 24 -'!L39+'- 24 -'!M39+'- 24 -'!N39+'- 24 -'!O39)</f>
        <v>1173</v>
      </c>
      <c r="M39" s="549">
        <f t="shared" si="0"/>
        <v>416</v>
      </c>
    </row>
    <row r="40" spans="1:13" ht="14.25" customHeight="1">
      <c r="A40" s="549">
        <v>145</v>
      </c>
      <c r="B40" s="549">
        <v>140</v>
      </c>
      <c r="C40" s="549">
        <v>98</v>
      </c>
      <c r="D40" s="549">
        <v>62</v>
      </c>
      <c r="E40" s="549">
        <v>54</v>
      </c>
      <c r="F40" s="549">
        <v>31</v>
      </c>
      <c r="G40" s="549">
        <v>17</v>
      </c>
      <c r="H40" s="549">
        <v>2</v>
      </c>
      <c r="I40" s="549">
        <v>0</v>
      </c>
      <c r="J40" s="684">
        <f>SUM(I40+H40+G40+F40+E40+D40+C40+B40+A40+'- 24 -'!O40+'- 24 -'!N40+'- 24 -'!M40+'- 24 -'!L40+'- 24 -'!K40+'- 24 -'!J40+'- 24 -'!I40+'- 24 -'!H40+'- 24 -'!G40+'- 24 -'!F40+'- 24 -'!E40+'- 24 -'!D40+'- 24 -'!C40)</f>
        <v>2063</v>
      </c>
      <c r="K40" s="549">
        <f>SUM('- 24 -'!C40+'- 24 -'!D40+'- 24 -'!E40)</f>
        <v>283</v>
      </c>
      <c r="L40" s="549">
        <f>SUM('- 24 -'!F40+'- 24 -'!G40+'- 24 -'!H40+'- 24 -'!I40+'- 24 -'!J40+'- 24 -'!K40+'- 24 -'!L40+'- 24 -'!M40+'- 24 -'!N40+'- 24 -'!O40)</f>
        <v>1231</v>
      </c>
      <c r="M40" s="549">
        <f t="shared" si="0"/>
        <v>549</v>
      </c>
    </row>
    <row r="41" spans="1:13" ht="14.25" customHeight="1">
      <c r="A41" s="549">
        <v>58</v>
      </c>
      <c r="B41" s="549">
        <v>53</v>
      </c>
      <c r="C41" s="549">
        <v>60</v>
      </c>
      <c r="D41" s="549">
        <v>40</v>
      </c>
      <c r="E41" s="549">
        <v>21</v>
      </c>
      <c r="F41" s="549">
        <v>12</v>
      </c>
      <c r="G41" s="549">
        <v>7</v>
      </c>
      <c r="H41" s="549">
        <v>1</v>
      </c>
      <c r="I41" s="549">
        <v>0</v>
      </c>
      <c r="J41" s="684">
        <f>SUM(I41+H41+G41+F41+E41+D41+C41+B41+A41+'- 24 -'!O41+'- 24 -'!N41+'- 24 -'!M41+'- 24 -'!L41+'- 24 -'!K41+'- 24 -'!J41+'- 24 -'!I41+'- 24 -'!H41+'- 24 -'!G41+'- 24 -'!F41+'- 24 -'!E41+'- 24 -'!D41+'- 24 -'!C41)</f>
        <v>1247</v>
      </c>
      <c r="K41" s="549">
        <f>SUM('- 24 -'!C41+'- 24 -'!D41+'- 24 -'!E41)</f>
        <v>174</v>
      </c>
      <c r="L41" s="549">
        <f>SUM('- 24 -'!F41+'- 24 -'!G41+'- 24 -'!H41+'- 24 -'!I41+'- 24 -'!J41+'- 24 -'!K41+'- 24 -'!L41+'- 24 -'!M41+'- 24 -'!N41+'- 24 -'!O41)</f>
        <v>821</v>
      </c>
      <c r="M41" s="549">
        <f t="shared" si="0"/>
        <v>252</v>
      </c>
    </row>
    <row r="42" spans="1:13" ht="14.25" customHeight="1">
      <c r="A42" s="549">
        <v>62</v>
      </c>
      <c r="B42" s="549">
        <v>87</v>
      </c>
      <c r="C42" s="549">
        <v>50</v>
      </c>
      <c r="D42" s="549">
        <v>45</v>
      </c>
      <c r="E42" s="549">
        <v>46</v>
      </c>
      <c r="F42" s="549">
        <v>25</v>
      </c>
      <c r="G42" s="549">
        <v>7</v>
      </c>
      <c r="H42" s="549">
        <v>0</v>
      </c>
      <c r="I42" s="549">
        <v>0</v>
      </c>
      <c r="J42" s="684">
        <f>SUM(I42+H42+G42+F42+E42+D42+C42+B42+A42+'- 24 -'!O42+'- 24 -'!N42+'- 24 -'!M42+'- 24 -'!L42+'- 24 -'!K42+'- 24 -'!J42+'- 24 -'!I42+'- 24 -'!H42+'- 24 -'!G42+'- 24 -'!F42+'- 24 -'!E42+'- 24 -'!D42+'- 24 -'!C42)</f>
        <v>1345</v>
      </c>
      <c r="K42" s="549">
        <f>SUM('- 24 -'!C42+'- 24 -'!D42+'- 24 -'!E42)</f>
        <v>198</v>
      </c>
      <c r="L42" s="549">
        <f>SUM('- 24 -'!F42+'- 24 -'!G42+'- 24 -'!H42+'- 24 -'!I42+'- 24 -'!J42+'- 24 -'!K42+'- 24 -'!L42+'- 24 -'!M42+'- 24 -'!N42+'- 24 -'!O42)</f>
        <v>825</v>
      </c>
      <c r="M42" s="549">
        <f t="shared" si="0"/>
        <v>322</v>
      </c>
    </row>
    <row r="43" spans="1:13" ht="14.25" customHeight="1">
      <c r="A43" s="549">
        <v>54</v>
      </c>
      <c r="B43" s="549">
        <v>88</v>
      </c>
      <c r="C43" s="549">
        <v>79</v>
      </c>
      <c r="D43" s="549">
        <v>66</v>
      </c>
      <c r="E43" s="549">
        <v>42</v>
      </c>
      <c r="F43" s="549">
        <v>17</v>
      </c>
      <c r="G43" s="549">
        <v>4</v>
      </c>
      <c r="H43" s="549">
        <v>0</v>
      </c>
      <c r="I43" s="549">
        <v>0</v>
      </c>
      <c r="J43" s="684">
        <f>SUM(I43+H43+G43+F43+E43+D43+C43+B43+A43+'- 24 -'!O43+'- 24 -'!N43+'- 24 -'!M43+'- 24 -'!L43+'- 24 -'!K43+'- 24 -'!J43+'- 24 -'!I43+'- 24 -'!H43+'- 24 -'!G43+'- 24 -'!F43+'- 24 -'!E43+'- 24 -'!D43+'- 24 -'!C43)</f>
        <v>1197</v>
      </c>
      <c r="K43" s="549">
        <f>SUM('- 24 -'!C43+'- 24 -'!D43+'- 24 -'!E43)</f>
        <v>186</v>
      </c>
      <c r="L43" s="549">
        <f>SUM('- 24 -'!F43+'- 24 -'!G43+'- 24 -'!H43+'- 24 -'!I43+'- 24 -'!J43+'- 24 -'!K43+'- 24 -'!L43+'- 24 -'!M43+'- 24 -'!N43+'- 24 -'!O43)</f>
        <v>661</v>
      </c>
      <c r="M43" s="549">
        <f t="shared" si="0"/>
        <v>350</v>
      </c>
    </row>
    <row r="44" spans="1:13" ht="14.25" customHeight="1">
      <c r="A44" s="549">
        <v>78</v>
      </c>
      <c r="B44" s="549">
        <v>104</v>
      </c>
      <c r="C44" s="549">
        <v>96</v>
      </c>
      <c r="D44" s="549">
        <v>62</v>
      </c>
      <c r="E44" s="549">
        <v>46</v>
      </c>
      <c r="F44" s="549">
        <v>15</v>
      </c>
      <c r="G44" s="549">
        <v>7</v>
      </c>
      <c r="H44" s="549">
        <v>1</v>
      </c>
      <c r="I44" s="549">
        <v>0</v>
      </c>
      <c r="J44" s="684">
        <f>SUM(I44+H44+G44+F44+E44+D44+C44+B44+A44+'- 24 -'!O44+'- 24 -'!N44+'- 24 -'!M44+'- 24 -'!L44+'- 24 -'!K44+'- 24 -'!J44+'- 24 -'!I44+'- 24 -'!H44+'- 24 -'!G44+'- 24 -'!F44+'- 24 -'!E44+'- 24 -'!D44+'- 24 -'!C44)</f>
        <v>1980</v>
      </c>
      <c r="K44" s="549">
        <f>SUM('- 24 -'!C44+'- 24 -'!D44+'- 24 -'!E44)</f>
        <v>291</v>
      </c>
      <c r="L44" s="549">
        <f>SUM('- 24 -'!F44+'- 24 -'!G44+'- 24 -'!H44+'- 24 -'!I44+'- 24 -'!J44+'- 24 -'!K44+'- 24 -'!L44+'- 24 -'!M44+'- 24 -'!N44+'- 24 -'!O44)</f>
        <v>1280</v>
      </c>
      <c r="M44" s="549">
        <f t="shared" si="0"/>
        <v>409</v>
      </c>
    </row>
    <row r="45" spans="1:13" ht="9.75" customHeight="1">
      <c r="A45" s="549"/>
      <c r="B45" s="549"/>
      <c r="C45" s="549"/>
      <c r="D45" s="549"/>
      <c r="E45" s="549"/>
      <c r="F45" s="549"/>
      <c r="G45" s="549"/>
      <c r="H45" s="549"/>
      <c r="I45" s="549"/>
      <c r="J45" s="548"/>
      <c r="K45" s="549"/>
      <c r="L45" s="548"/>
      <c r="M45" s="550"/>
    </row>
    <row r="46" spans="1:13" s="66" customFormat="1" ht="14.25" customHeight="1">
      <c r="A46" s="638">
        <f>SUM(A5:A45)</f>
        <v>3459</v>
      </c>
      <c r="B46" s="638">
        <f aca="true" t="shared" si="1" ref="B46:M46">SUM(B5:B45)</f>
        <v>4131</v>
      </c>
      <c r="C46" s="638">
        <f t="shared" si="1"/>
        <v>3147</v>
      </c>
      <c r="D46" s="638">
        <f t="shared" si="1"/>
        <v>2411</v>
      </c>
      <c r="E46" s="638">
        <f t="shared" si="1"/>
        <v>1733</v>
      </c>
      <c r="F46" s="638">
        <f t="shared" si="1"/>
        <v>892</v>
      </c>
      <c r="G46" s="638">
        <f t="shared" si="1"/>
        <v>277</v>
      </c>
      <c r="H46" s="638">
        <f t="shared" si="1"/>
        <v>40</v>
      </c>
      <c r="I46" s="638">
        <f t="shared" si="1"/>
        <v>1</v>
      </c>
      <c r="J46" s="638">
        <f t="shared" si="1"/>
        <v>62756</v>
      </c>
      <c r="K46" s="681">
        <f t="shared" si="1"/>
        <v>7686</v>
      </c>
      <c r="L46" s="638">
        <f t="shared" si="1"/>
        <v>38979</v>
      </c>
      <c r="M46" s="638">
        <f t="shared" si="1"/>
        <v>16091</v>
      </c>
    </row>
    <row r="47" spans="1:13" ht="12.75" customHeight="1">
      <c r="A47" s="548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50"/>
    </row>
    <row r="48" spans="1:13" ht="14.25" customHeight="1">
      <c r="A48" s="549">
        <v>739</v>
      </c>
      <c r="B48" s="549">
        <v>859</v>
      </c>
      <c r="C48" s="549">
        <v>614</v>
      </c>
      <c r="D48" s="549">
        <v>392</v>
      </c>
      <c r="E48" s="549">
        <v>214</v>
      </c>
      <c r="F48" s="549">
        <v>77</v>
      </c>
      <c r="G48" s="549">
        <v>18</v>
      </c>
      <c r="H48" s="549">
        <v>3</v>
      </c>
      <c r="I48" s="549">
        <v>0</v>
      </c>
      <c r="J48" s="684">
        <f>SUM(I48+H48+G48+F48+E48+D48+C48+B48+A48+'- 24 -'!O48+'- 24 -'!N48+'- 24 -'!M48+'- 24 -'!L48+'- 24 -'!K48+'- 24 -'!J48+'- 24 -'!I48+'- 24 -'!H48+'- 24 -'!G48+'- 24 -'!F48+'- 24 -'!E48+'- 24 -'!D48+'- 24 -'!C48)</f>
        <v>9681</v>
      </c>
      <c r="K48" s="549">
        <f>SUM('- 24 -'!C48+'- 24 -'!D48+'- 24 -'!E48)</f>
        <v>1124</v>
      </c>
      <c r="L48" s="549">
        <f>SUM('- 24 -'!F48+'- 24 -'!G48+'- 24 -'!H48+'- 24 -'!I48+'- 24 -'!J48+'- 24 -'!K48+'- 24 -'!L48+'- 24 -'!M48+'- 24 -'!N48+'- 24 -'!O48)</f>
        <v>5641</v>
      </c>
      <c r="M48" s="549">
        <f aca="true" t="shared" si="2" ref="M48:M53">SUM(A48:I48)</f>
        <v>2916</v>
      </c>
    </row>
    <row r="49" spans="1:13" ht="14.25" customHeight="1">
      <c r="A49" s="549">
        <v>41</v>
      </c>
      <c r="B49" s="549">
        <v>41</v>
      </c>
      <c r="C49" s="549">
        <v>30</v>
      </c>
      <c r="D49" s="549">
        <v>18</v>
      </c>
      <c r="E49" s="549">
        <v>8</v>
      </c>
      <c r="F49" s="549">
        <v>2</v>
      </c>
      <c r="G49" s="549">
        <v>3</v>
      </c>
      <c r="H49" s="549">
        <v>0</v>
      </c>
      <c r="I49" s="549">
        <v>0</v>
      </c>
      <c r="J49" s="684">
        <f>SUM(I49+H49+G49+F49+E49+D49+C49+B49+A49+'- 24 -'!O49+'- 24 -'!N49+'- 24 -'!M49+'- 24 -'!L49+'- 24 -'!K49+'- 24 -'!J49+'- 24 -'!I49+'- 24 -'!H49+'- 24 -'!G49+'- 24 -'!F49+'- 24 -'!E49+'- 24 -'!D49+'- 24 -'!C49)</f>
        <v>644</v>
      </c>
      <c r="K49" s="549">
        <f>SUM('- 24 -'!C49+'- 24 -'!D49+'- 24 -'!E49)</f>
        <v>93</v>
      </c>
      <c r="L49" s="549">
        <f>SUM('- 24 -'!F49+'- 24 -'!G49+'- 24 -'!H49+'- 24 -'!I49+'- 24 -'!J49+'- 24 -'!K49+'- 24 -'!L49+'- 24 -'!M49+'- 24 -'!N49+'- 24 -'!O49)</f>
        <v>408</v>
      </c>
      <c r="M49" s="549">
        <f t="shared" si="2"/>
        <v>143</v>
      </c>
    </row>
    <row r="50" spans="1:13" ht="14.25" customHeight="1">
      <c r="A50" s="549">
        <v>214</v>
      </c>
      <c r="B50" s="549">
        <v>201</v>
      </c>
      <c r="C50" s="549">
        <v>183</v>
      </c>
      <c r="D50" s="549">
        <v>112</v>
      </c>
      <c r="E50" s="549">
        <v>94</v>
      </c>
      <c r="F50" s="549">
        <v>53</v>
      </c>
      <c r="G50" s="549">
        <v>14</v>
      </c>
      <c r="H50" s="549">
        <v>4</v>
      </c>
      <c r="I50" s="549">
        <v>0</v>
      </c>
      <c r="J50" s="684">
        <f>SUM(I50+H50+G50+F50+E50+D50+C50+B50+A50+'- 24 -'!O50+'- 24 -'!N50+'- 24 -'!M50+'- 24 -'!L50+'- 24 -'!K50+'- 24 -'!J50+'- 24 -'!I50+'- 24 -'!H50+'- 24 -'!G50+'- 24 -'!F50+'- 24 -'!E50+'- 24 -'!D50+'- 24 -'!C50)</f>
        <v>3729</v>
      </c>
      <c r="K50" s="549">
        <f>SUM('- 24 -'!C50+'- 24 -'!D50+'- 24 -'!E50)</f>
        <v>536</v>
      </c>
      <c r="L50" s="549">
        <f>SUM('- 24 -'!F50+'- 24 -'!G50+'- 24 -'!H50+'- 24 -'!I50+'- 24 -'!J50+'- 24 -'!K50+'- 24 -'!L50+'- 24 -'!M50+'- 24 -'!N50+'- 24 -'!O50)</f>
        <v>2318</v>
      </c>
      <c r="M50" s="549">
        <f t="shared" si="2"/>
        <v>875</v>
      </c>
    </row>
    <row r="51" spans="1:13" ht="14.25" customHeight="1">
      <c r="A51" s="549">
        <v>253</v>
      </c>
      <c r="B51" s="549">
        <v>326</v>
      </c>
      <c r="C51" s="549">
        <v>221</v>
      </c>
      <c r="D51" s="549">
        <v>142</v>
      </c>
      <c r="E51" s="549">
        <v>103</v>
      </c>
      <c r="F51" s="549">
        <v>36</v>
      </c>
      <c r="G51" s="549">
        <v>16</v>
      </c>
      <c r="H51" s="549">
        <v>2</v>
      </c>
      <c r="I51" s="549">
        <v>0</v>
      </c>
      <c r="J51" s="684">
        <f>SUM(I51+H51+G51+F51+E51+D51+C51+B51+A51+'- 24 -'!O51+'- 24 -'!N51+'- 24 -'!M51+'- 24 -'!L51+'- 24 -'!K51+'- 24 -'!J51+'- 24 -'!I51+'- 24 -'!H51+'- 24 -'!G51+'- 24 -'!F51+'- 24 -'!E51+'- 24 -'!D51+'- 24 -'!C51)</f>
        <v>4378</v>
      </c>
      <c r="K51" s="549">
        <f>SUM('- 24 -'!C51+'- 24 -'!D51+'- 24 -'!E51)</f>
        <v>554</v>
      </c>
      <c r="L51" s="549">
        <f>SUM('- 24 -'!F51+'- 24 -'!G51+'- 24 -'!H51+'- 24 -'!I51+'- 24 -'!J51+'- 24 -'!K51+'- 24 -'!L51+'- 24 -'!M51+'- 24 -'!N51+'- 24 -'!O51)</f>
        <v>2725</v>
      </c>
      <c r="M51" s="549">
        <f t="shared" si="2"/>
        <v>1099</v>
      </c>
    </row>
    <row r="52" spans="1:13" ht="14.25" customHeight="1">
      <c r="A52" s="549">
        <v>179</v>
      </c>
      <c r="B52" s="549">
        <v>163</v>
      </c>
      <c r="C52" s="549">
        <v>103</v>
      </c>
      <c r="D52" s="549">
        <v>53</v>
      </c>
      <c r="E52" s="549">
        <v>34</v>
      </c>
      <c r="F52" s="549">
        <v>10</v>
      </c>
      <c r="G52" s="549">
        <v>4</v>
      </c>
      <c r="H52" s="549">
        <v>0</v>
      </c>
      <c r="I52" s="549">
        <v>0</v>
      </c>
      <c r="J52" s="684">
        <f>SUM(I52+H52+G52+F52+E52+D52+C52+B52+A52+'- 24 -'!O52+'- 24 -'!N52+'- 24 -'!M52+'- 24 -'!L52+'- 24 -'!K52+'- 24 -'!J52+'- 24 -'!I52+'- 24 -'!H52+'- 24 -'!G52+'- 24 -'!F52+'- 24 -'!E52+'- 24 -'!D52+'- 24 -'!C52)</f>
        <v>1846</v>
      </c>
      <c r="K52" s="549">
        <f>SUM('- 24 -'!C52+'- 24 -'!D52+'- 24 -'!E52)</f>
        <v>208</v>
      </c>
      <c r="L52" s="549">
        <f>SUM('- 24 -'!F52+'- 24 -'!G52+'- 24 -'!H52+'- 24 -'!I52+'- 24 -'!J52+'- 24 -'!K52+'- 24 -'!L52+'- 24 -'!M52+'- 24 -'!N52+'- 24 -'!O52)</f>
        <v>1092</v>
      </c>
      <c r="M52" s="549">
        <f t="shared" si="2"/>
        <v>546</v>
      </c>
    </row>
    <row r="53" spans="1:13" ht="14.25" customHeight="1" thickBot="1">
      <c r="A53" s="680">
        <v>95</v>
      </c>
      <c r="B53" s="680">
        <v>136</v>
      </c>
      <c r="C53" s="680">
        <v>92</v>
      </c>
      <c r="D53" s="680">
        <v>69</v>
      </c>
      <c r="E53" s="680">
        <v>51</v>
      </c>
      <c r="F53" s="680">
        <v>17</v>
      </c>
      <c r="G53" s="680">
        <v>7</v>
      </c>
      <c r="H53" s="680">
        <v>0</v>
      </c>
      <c r="I53" s="680">
        <v>0</v>
      </c>
      <c r="J53" s="685">
        <f>SUM(I53+H53+G53+F53+E53+D53+C53+B53+A53+'- 24 -'!O53+'- 24 -'!N53+'- 24 -'!M53+'- 24 -'!L53+'- 24 -'!K53+'- 24 -'!J53+'- 24 -'!I53+'- 24 -'!H53+'- 24 -'!G53+'- 24 -'!F53+'- 24 -'!E53+'- 24 -'!D53+'- 24 -'!C53)</f>
        <v>1970</v>
      </c>
      <c r="K53" s="680">
        <f>SUM('- 24 -'!C53+'- 24 -'!D53+'- 24 -'!E53)</f>
        <v>234</v>
      </c>
      <c r="L53" s="680">
        <f>SUM('- 24 -'!F53+'- 24 -'!G53+'- 24 -'!H53+'- 24 -'!I53+'- 24 -'!J53+'- 24 -'!K53+'- 24 -'!L53+'- 24 -'!M53+'- 24 -'!N53+'- 24 -'!O53)</f>
        <v>1269</v>
      </c>
      <c r="M53" s="680">
        <f t="shared" si="2"/>
        <v>467</v>
      </c>
    </row>
    <row r="54" spans="1:5" ht="18" customHeight="1" thickTop="1">
      <c r="A54" s="117"/>
      <c r="B54" s="117"/>
      <c r="C54" s="117"/>
      <c r="D54" s="117"/>
      <c r="E54" s="117"/>
    </row>
  </sheetData>
  <sheetProtection/>
  <mergeCells count="4">
    <mergeCell ref="J2:M2"/>
    <mergeCell ref="K3:M3"/>
    <mergeCell ref="J3:J4"/>
    <mergeCell ref="A3:I3"/>
  </mergeCells>
  <printOptions horizontalCentered="1"/>
  <pageMargins left="0.2362204724409449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55" sqref="A55"/>
    </sheetView>
  </sheetViews>
  <sheetFormatPr defaultColWidth="8.00390625" defaultRowHeight="13.5"/>
  <cols>
    <col min="1" max="1" width="12.00390625" style="65" customWidth="1"/>
    <col min="2" max="2" width="0.875" style="65" customWidth="1"/>
    <col min="3" max="15" width="6.125" style="65" customWidth="1"/>
    <col min="16" max="16384" width="8.00390625" style="65" customWidth="1"/>
  </cols>
  <sheetData>
    <row r="1" ht="26.25" customHeight="1">
      <c r="A1" s="113" t="s">
        <v>580</v>
      </c>
    </row>
    <row r="2" ht="13.5" customHeight="1" thickBot="1"/>
    <row r="3" spans="1:15" ht="18.75" customHeight="1" thickTop="1">
      <c r="A3" s="1086" t="s">
        <v>419</v>
      </c>
      <c r="B3" s="1087"/>
      <c r="C3" s="1090" t="s">
        <v>525</v>
      </c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</row>
    <row r="4" spans="1:15" ht="23.25" customHeight="1">
      <c r="A4" s="1088"/>
      <c r="B4" s="1089"/>
      <c r="C4" s="299" t="s">
        <v>526</v>
      </c>
      <c r="D4" s="299" t="s">
        <v>527</v>
      </c>
      <c r="E4" s="299" t="s">
        <v>528</v>
      </c>
      <c r="F4" s="299" t="s">
        <v>429</v>
      </c>
      <c r="G4" s="299" t="s">
        <v>430</v>
      </c>
      <c r="H4" s="299" t="s">
        <v>431</v>
      </c>
      <c r="I4" s="299" t="s">
        <v>432</v>
      </c>
      <c r="J4" s="299" t="s">
        <v>433</v>
      </c>
      <c r="K4" s="299" t="s">
        <v>434</v>
      </c>
      <c r="L4" s="299" t="s">
        <v>471</v>
      </c>
      <c r="M4" s="299" t="s">
        <v>472</v>
      </c>
      <c r="N4" s="299" t="s">
        <v>473</v>
      </c>
      <c r="O4" s="300" t="s">
        <v>474</v>
      </c>
    </row>
    <row r="5" spans="1:15" ht="14.25" customHeight="1">
      <c r="A5" s="115" t="s">
        <v>257</v>
      </c>
      <c r="B5" s="68"/>
      <c r="C5" s="784">
        <v>476</v>
      </c>
      <c r="D5" s="549">
        <v>731</v>
      </c>
      <c r="E5" s="549">
        <v>612</v>
      </c>
      <c r="F5" s="549">
        <v>489</v>
      </c>
      <c r="G5" s="549">
        <v>445</v>
      </c>
      <c r="H5" s="549">
        <v>407</v>
      </c>
      <c r="I5" s="549">
        <v>529</v>
      </c>
      <c r="J5" s="549">
        <v>828</v>
      </c>
      <c r="K5" s="549">
        <v>1000</v>
      </c>
      <c r="L5" s="549">
        <v>1028</v>
      </c>
      <c r="M5" s="549">
        <v>902</v>
      </c>
      <c r="N5" s="549">
        <v>718</v>
      </c>
      <c r="O5" s="549">
        <v>580</v>
      </c>
    </row>
    <row r="6" spans="1:15" ht="14.25" customHeight="1">
      <c r="A6" s="115" t="s">
        <v>261</v>
      </c>
      <c r="B6" s="68"/>
      <c r="C6" s="784">
        <v>283</v>
      </c>
      <c r="D6" s="549">
        <v>393</v>
      </c>
      <c r="E6" s="549">
        <v>438</v>
      </c>
      <c r="F6" s="549">
        <v>383</v>
      </c>
      <c r="G6" s="549">
        <v>352</v>
      </c>
      <c r="H6" s="549">
        <v>290</v>
      </c>
      <c r="I6" s="549">
        <v>365</v>
      </c>
      <c r="J6" s="549">
        <v>480</v>
      </c>
      <c r="K6" s="549">
        <v>573</v>
      </c>
      <c r="L6" s="549">
        <v>626</v>
      </c>
      <c r="M6" s="549">
        <v>544</v>
      </c>
      <c r="N6" s="549">
        <v>413</v>
      </c>
      <c r="O6" s="549">
        <v>358</v>
      </c>
    </row>
    <row r="7" spans="1:15" ht="14.25" customHeight="1">
      <c r="A7" s="115" t="s">
        <v>487</v>
      </c>
      <c r="B7" s="68"/>
      <c r="C7" s="784">
        <v>0</v>
      </c>
      <c r="D7" s="549">
        <v>1</v>
      </c>
      <c r="E7" s="549">
        <v>4</v>
      </c>
      <c r="F7" s="549">
        <v>7</v>
      </c>
      <c r="G7" s="549">
        <v>10</v>
      </c>
      <c r="H7" s="549">
        <v>10</v>
      </c>
      <c r="I7" s="549">
        <v>4</v>
      </c>
      <c r="J7" s="549">
        <v>6</v>
      </c>
      <c r="K7" s="549">
        <v>9</v>
      </c>
      <c r="L7" s="549">
        <v>15</v>
      </c>
      <c r="M7" s="549">
        <v>11</v>
      </c>
      <c r="N7" s="549">
        <v>9</v>
      </c>
      <c r="O7" s="549">
        <v>6</v>
      </c>
    </row>
    <row r="8" spans="1:15" ht="14.25" customHeight="1">
      <c r="A8" s="115" t="s">
        <v>488</v>
      </c>
      <c r="B8" s="68"/>
      <c r="C8" s="784">
        <v>78</v>
      </c>
      <c r="D8" s="549">
        <v>77</v>
      </c>
      <c r="E8" s="549">
        <v>35</v>
      </c>
      <c r="F8" s="549">
        <v>52</v>
      </c>
      <c r="G8" s="549">
        <v>41</v>
      </c>
      <c r="H8" s="549">
        <v>61</v>
      </c>
      <c r="I8" s="549">
        <v>93</v>
      </c>
      <c r="J8" s="549">
        <v>98</v>
      </c>
      <c r="K8" s="549">
        <v>99</v>
      </c>
      <c r="L8" s="549">
        <v>86</v>
      </c>
      <c r="M8" s="549">
        <v>61</v>
      </c>
      <c r="N8" s="549">
        <v>57</v>
      </c>
      <c r="O8" s="549">
        <v>54</v>
      </c>
    </row>
    <row r="9" spans="1:15" ht="14.25" customHeight="1">
      <c r="A9" s="115" t="s">
        <v>489</v>
      </c>
      <c r="B9" s="68"/>
      <c r="C9" s="784">
        <v>40</v>
      </c>
      <c r="D9" s="549">
        <v>49</v>
      </c>
      <c r="E9" s="549">
        <v>69</v>
      </c>
      <c r="F9" s="549">
        <v>82</v>
      </c>
      <c r="G9" s="549">
        <v>61</v>
      </c>
      <c r="H9" s="549">
        <v>54</v>
      </c>
      <c r="I9" s="549">
        <v>68</v>
      </c>
      <c r="J9" s="549">
        <v>56</v>
      </c>
      <c r="K9" s="549">
        <v>89</v>
      </c>
      <c r="L9" s="549">
        <v>146</v>
      </c>
      <c r="M9" s="549">
        <v>102</v>
      </c>
      <c r="N9" s="549">
        <v>71</v>
      </c>
      <c r="O9" s="549">
        <v>72</v>
      </c>
    </row>
    <row r="10" spans="1:15" ht="14.25" customHeight="1">
      <c r="A10" s="115" t="s">
        <v>275</v>
      </c>
      <c r="B10" s="68"/>
      <c r="C10" s="784">
        <v>206</v>
      </c>
      <c r="D10" s="549">
        <v>211</v>
      </c>
      <c r="E10" s="549">
        <v>273</v>
      </c>
      <c r="F10" s="549">
        <v>296</v>
      </c>
      <c r="G10" s="549">
        <v>277</v>
      </c>
      <c r="H10" s="549">
        <v>306</v>
      </c>
      <c r="I10" s="549">
        <v>316</v>
      </c>
      <c r="J10" s="549">
        <v>324</v>
      </c>
      <c r="K10" s="549">
        <v>402</v>
      </c>
      <c r="L10" s="549">
        <v>521</v>
      </c>
      <c r="M10" s="549">
        <v>413</v>
      </c>
      <c r="N10" s="549">
        <v>415</v>
      </c>
      <c r="O10" s="549">
        <v>446</v>
      </c>
    </row>
    <row r="11" spans="1:15" ht="14.25" customHeight="1">
      <c r="A11" s="115" t="s">
        <v>278</v>
      </c>
      <c r="B11" s="68"/>
      <c r="C11" s="784">
        <v>105</v>
      </c>
      <c r="D11" s="549">
        <v>128</v>
      </c>
      <c r="E11" s="549">
        <v>149</v>
      </c>
      <c r="F11" s="549">
        <v>221</v>
      </c>
      <c r="G11" s="549">
        <v>260</v>
      </c>
      <c r="H11" s="549">
        <v>229</v>
      </c>
      <c r="I11" s="549">
        <v>179</v>
      </c>
      <c r="J11" s="549">
        <v>189</v>
      </c>
      <c r="K11" s="549">
        <v>226</v>
      </c>
      <c r="L11" s="549">
        <v>367</v>
      </c>
      <c r="M11" s="549">
        <v>397</v>
      </c>
      <c r="N11" s="549">
        <v>398</v>
      </c>
      <c r="O11" s="549">
        <v>278</v>
      </c>
    </row>
    <row r="12" spans="1:15" ht="14.25" customHeight="1">
      <c r="A12" s="115" t="s">
        <v>281</v>
      </c>
      <c r="B12" s="68"/>
      <c r="C12" s="784">
        <v>59</v>
      </c>
      <c r="D12" s="549">
        <v>60</v>
      </c>
      <c r="E12" s="549">
        <v>60</v>
      </c>
      <c r="F12" s="549">
        <v>66</v>
      </c>
      <c r="G12" s="549">
        <v>74</v>
      </c>
      <c r="H12" s="549">
        <v>60</v>
      </c>
      <c r="I12" s="549">
        <v>71</v>
      </c>
      <c r="J12" s="549">
        <v>88</v>
      </c>
      <c r="K12" s="549">
        <v>88</v>
      </c>
      <c r="L12" s="549">
        <v>126</v>
      </c>
      <c r="M12" s="549">
        <v>104</v>
      </c>
      <c r="N12" s="549">
        <v>66</v>
      </c>
      <c r="O12" s="549">
        <v>49</v>
      </c>
    </row>
    <row r="13" spans="1:15" ht="14.25" customHeight="1">
      <c r="A13" s="115" t="s">
        <v>290</v>
      </c>
      <c r="B13" s="68"/>
      <c r="C13" s="784">
        <v>8</v>
      </c>
      <c r="D13" s="549">
        <v>13</v>
      </c>
      <c r="E13" s="549">
        <v>12</v>
      </c>
      <c r="F13" s="549">
        <v>14</v>
      </c>
      <c r="G13" s="549">
        <v>10</v>
      </c>
      <c r="H13" s="549">
        <v>14</v>
      </c>
      <c r="I13" s="549">
        <v>7</v>
      </c>
      <c r="J13" s="549">
        <v>23</v>
      </c>
      <c r="K13" s="549">
        <v>16</v>
      </c>
      <c r="L13" s="549">
        <v>35</v>
      </c>
      <c r="M13" s="549">
        <v>26</v>
      </c>
      <c r="N13" s="549">
        <v>20</v>
      </c>
      <c r="O13" s="549">
        <v>12</v>
      </c>
    </row>
    <row r="14" spans="1:15" ht="14.25" customHeight="1">
      <c r="A14" s="115" t="s">
        <v>490</v>
      </c>
      <c r="B14" s="68"/>
      <c r="C14" s="784">
        <v>52</v>
      </c>
      <c r="D14" s="549">
        <v>54</v>
      </c>
      <c r="E14" s="549">
        <v>105</v>
      </c>
      <c r="F14" s="549">
        <v>113</v>
      </c>
      <c r="G14" s="549">
        <v>125</v>
      </c>
      <c r="H14" s="549">
        <v>80</v>
      </c>
      <c r="I14" s="549">
        <v>59</v>
      </c>
      <c r="J14" s="549">
        <v>82</v>
      </c>
      <c r="K14" s="549">
        <v>121</v>
      </c>
      <c r="L14" s="549">
        <v>177</v>
      </c>
      <c r="M14" s="549">
        <v>140</v>
      </c>
      <c r="N14" s="549">
        <v>144</v>
      </c>
      <c r="O14" s="549">
        <v>88</v>
      </c>
    </row>
    <row r="15" spans="1:15" ht="14.25" customHeight="1">
      <c r="A15" s="115" t="s">
        <v>491</v>
      </c>
      <c r="B15" s="68"/>
      <c r="C15" s="784">
        <v>53</v>
      </c>
      <c r="D15" s="549">
        <v>94</v>
      </c>
      <c r="E15" s="549">
        <v>90</v>
      </c>
      <c r="F15" s="549">
        <v>119</v>
      </c>
      <c r="G15" s="549">
        <v>109</v>
      </c>
      <c r="H15" s="549">
        <v>86</v>
      </c>
      <c r="I15" s="549">
        <v>92</v>
      </c>
      <c r="J15" s="549">
        <v>110</v>
      </c>
      <c r="K15" s="549">
        <v>136</v>
      </c>
      <c r="L15" s="549">
        <v>174</v>
      </c>
      <c r="M15" s="549">
        <v>192</v>
      </c>
      <c r="N15" s="549">
        <v>143</v>
      </c>
      <c r="O15" s="549">
        <v>107</v>
      </c>
    </row>
    <row r="16" spans="1:15" ht="14.25" customHeight="1">
      <c r="A16" s="115" t="s">
        <v>293</v>
      </c>
      <c r="B16" s="68"/>
      <c r="C16" s="784">
        <v>87</v>
      </c>
      <c r="D16" s="549">
        <v>108</v>
      </c>
      <c r="E16" s="549">
        <v>114</v>
      </c>
      <c r="F16" s="549">
        <v>116</v>
      </c>
      <c r="G16" s="549">
        <v>94</v>
      </c>
      <c r="H16" s="549">
        <v>72</v>
      </c>
      <c r="I16" s="549">
        <v>72</v>
      </c>
      <c r="J16" s="549">
        <v>119</v>
      </c>
      <c r="K16" s="549">
        <v>168</v>
      </c>
      <c r="L16" s="549">
        <v>219</v>
      </c>
      <c r="M16" s="549">
        <v>203</v>
      </c>
      <c r="N16" s="549">
        <v>156</v>
      </c>
      <c r="O16" s="549">
        <v>116</v>
      </c>
    </row>
    <row r="17" spans="1:15" ht="9.75" customHeight="1">
      <c r="A17" s="115"/>
      <c r="B17" s="68"/>
      <c r="C17" s="635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</row>
    <row r="18" spans="1:15" s="66" customFormat="1" ht="14.25" customHeight="1">
      <c r="A18" s="462" t="s">
        <v>547</v>
      </c>
      <c r="B18" s="464"/>
      <c r="C18" s="637">
        <f>SUM('- 24 -'!C48+'- 24 -'!C49+'- 24 -'!C50+'- 24 -'!C51+'- 24 -'!C52+'- 24 -'!C53+'- 26 -'!C5+'- 26 -'!C6+'- 26 -'!C7+'- 26 -'!C8+'- 26 -'!C9+'- 26 -'!C10+'- 26 -'!C11+'- 26 -'!C12+'- 26 -'!C13+'- 26 -'!C14+'- 26 -'!C15+'- 26 -'!C16)</f>
        <v>2223</v>
      </c>
      <c r="D18" s="638">
        <f>SUM('- 24 -'!D48+'- 24 -'!D49+'- 24 -'!D50+'- 24 -'!D51+'- 24 -'!D52+'- 24 -'!D53+'- 26 -'!D5+'- 26 -'!D6+'- 26 -'!D7+'- 26 -'!D8+'- 26 -'!D9+'- 26 -'!D10+'- 26 -'!D11+'- 26 -'!D12+'- 26 -'!D13+'- 26 -'!D14+'- 26 -'!D15+'- 26 -'!D16)</f>
        <v>2861</v>
      </c>
      <c r="E18" s="638">
        <f>SUM('- 24 -'!E48+'- 24 -'!E49+'- 24 -'!E50+'- 24 -'!E51+'- 24 -'!E52+'- 24 -'!E53+'- 26 -'!E5+'- 26 -'!E6+'- 26 -'!E7+'- 26 -'!E8+'- 26 -'!E9+'- 26 -'!E10+'- 26 -'!E11+'- 26 -'!E12+'- 26 -'!E13+'- 26 -'!E14+'- 26 -'!E15+'- 26 -'!E16)</f>
        <v>2992</v>
      </c>
      <c r="F18" s="638">
        <f>SUM('- 24 -'!F48+'- 24 -'!F49+'- 24 -'!F50+'- 24 -'!F51+'- 24 -'!F52+'- 24 -'!F53+'- 26 -'!F5+'- 26 -'!F6+'- 26 -'!F7+'- 26 -'!F8+'- 26 -'!F9+'- 26 -'!F10+'- 26 -'!F11+'- 26 -'!F12+'- 26 -'!F13+'- 26 -'!F14+'- 26 -'!F15+'- 26 -'!F16)</f>
        <v>3097</v>
      </c>
      <c r="G18" s="638">
        <f>SUM('- 24 -'!G48+'- 24 -'!G49+'- 24 -'!G50+'- 24 -'!G51+'- 24 -'!G52+'- 24 -'!G53+'- 26 -'!G5+'- 26 -'!G6+'- 26 -'!G7+'- 26 -'!G8+'- 26 -'!G9+'- 26 -'!G10+'- 26 -'!G11+'- 26 -'!G12+'- 26 -'!G13+'- 26 -'!G14+'- 26 -'!G15+'- 26 -'!G16)</f>
        <v>3068</v>
      </c>
      <c r="H18" s="638">
        <f>SUM('- 24 -'!H48+'- 24 -'!H49+'- 24 -'!H50+'- 24 -'!H51+'- 24 -'!H52+'- 24 -'!H53+'- 26 -'!H5+'- 26 -'!H6+'- 26 -'!H7+'- 26 -'!H8+'- 26 -'!H9+'- 26 -'!H10+'- 26 -'!H11+'- 26 -'!H12+'- 26 -'!H13+'- 26 -'!H14+'- 26 -'!H15+'- 26 -'!H16)</f>
        <v>2700</v>
      </c>
      <c r="I18" s="638">
        <f>SUM('- 24 -'!I48+'- 24 -'!I49+'- 24 -'!I50+'- 24 -'!I51+'- 24 -'!I52+'- 24 -'!I53+'- 26 -'!I5+'- 26 -'!I6+'- 26 -'!I7+'- 26 -'!I8+'- 26 -'!I9+'- 26 -'!I10+'- 26 -'!I11+'- 26 -'!I12+'- 26 -'!I13+'- 26 -'!I14+'- 26 -'!I15+'- 26 -'!I16)</f>
        <v>2879</v>
      </c>
      <c r="J18" s="638">
        <f>SUM('- 24 -'!J48+'- 24 -'!J49+'- 24 -'!J50+'- 24 -'!J51+'- 24 -'!J52+'- 24 -'!J53+'- 26 -'!J5+'- 26 -'!J6+'- 26 -'!J7+'- 26 -'!J8+'- 26 -'!J9+'- 26 -'!J10+'- 26 -'!J11+'- 26 -'!J12+'- 26 -'!J13+'- 26 -'!J14+'- 26 -'!J15+'- 26 -'!J16)</f>
        <v>3697</v>
      </c>
      <c r="K18" s="638">
        <f>SUM('- 24 -'!K48+'- 24 -'!K49+'- 24 -'!K50+'- 24 -'!K51+'- 24 -'!K52+'- 24 -'!K53+'- 26 -'!K5+'- 26 -'!K6+'- 26 -'!K7+'- 26 -'!K8+'- 26 -'!K9+'- 26 -'!K10+'- 26 -'!K11+'- 26 -'!K12+'- 26 -'!K13+'- 26 -'!K14+'- 26 -'!K15+'- 26 -'!K16)</f>
        <v>4468</v>
      </c>
      <c r="L18" s="638">
        <f>SUM('- 24 -'!L48+'- 24 -'!L49+'- 24 -'!L50+'- 24 -'!L51+'- 24 -'!L52+'- 24 -'!L53+'- 26 -'!L5+'- 26 -'!L6+'- 26 -'!L7+'- 26 -'!L8+'- 26 -'!L9+'- 26 -'!L10+'- 26 -'!L11+'- 26 -'!L12+'- 26 -'!L13+'- 26 -'!L14+'- 26 -'!L15+'- 26 -'!L16)</f>
        <v>5473</v>
      </c>
      <c r="M18" s="638">
        <f>SUM('- 24 -'!M48+'- 24 -'!M49+'- 24 -'!M50+'- 24 -'!M51+'- 24 -'!M52+'- 24 -'!M53+'- 26 -'!M5+'- 26 -'!M6+'- 26 -'!M7+'- 26 -'!M8+'- 26 -'!M9+'- 26 -'!M10+'- 26 -'!M11+'- 26 -'!M12+'- 26 -'!M13+'- 26 -'!M14+'- 26 -'!M15+'- 26 -'!M16)</f>
        <v>4751</v>
      </c>
      <c r="N18" s="638">
        <f>SUM('- 24 -'!N48+'- 24 -'!N49+'- 24 -'!N50+'- 24 -'!N51+'- 24 -'!N52+'- 24 -'!N53+'- 26 -'!N5+'- 26 -'!N6+'- 26 -'!N7+'- 26 -'!N8+'- 26 -'!N9+'- 26 -'!N10+'- 26 -'!N11+'- 26 -'!N12+'- 26 -'!N13+'- 26 -'!N14+'- 26 -'!N15+'- 26 -'!N16)</f>
        <v>3975</v>
      </c>
      <c r="O18" s="638">
        <f>SUM('- 24 -'!O48+'- 24 -'!O49+'- 24 -'!O50+'- 24 -'!O51+'- 24 -'!O52+'- 24 -'!O53+'- 26 -'!O5+'- 26 -'!O6+'- 26 -'!O7+'- 26 -'!O8+'- 26 -'!O9+'- 26 -'!O10+'- 26 -'!O11+'- 26 -'!O12+'- 26 -'!O13+'- 26 -'!O14+'- 26 -'!O15+'- 26 -'!O16)</f>
        <v>3406</v>
      </c>
    </row>
    <row r="19" spans="1:15" ht="12" customHeight="1">
      <c r="A19" s="115"/>
      <c r="B19" s="68"/>
      <c r="C19" s="639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</row>
    <row r="20" spans="1:15" ht="14.25" customHeight="1">
      <c r="A20" s="115" t="s">
        <v>492</v>
      </c>
      <c r="B20" s="68"/>
      <c r="C20" s="784">
        <v>66</v>
      </c>
      <c r="D20" s="549">
        <v>92</v>
      </c>
      <c r="E20" s="549">
        <v>125</v>
      </c>
      <c r="F20" s="549">
        <v>114</v>
      </c>
      <c r="G20" s="549">
        <v>102</v>
      </c>
      <c r="H20" s="549">
        <v>95</v>
      </c>
      <c r="I20" s="549">
        <v>102</v>
      </c>
      <c r="J20" s="549">
        <v>124</v>
      </c>
      <c r="K20" s="549">
        <v>135</v>
      </c>
      <c r="L20" s="549">
        <v>199</v>
      </c>
      <c r="M20" s="549">
        <v>174</v>
      </c>
      <c r="N20" s="549">
        <v>193</v>
      </c>
      <c r="O20" s="549">
        <v>140</v>
      </c>
    </row>
    <row r="21" spans="1:15" ht="14.25" customHeight="1">
      <c r="A21" s="115" t="s">
        <v>493</v>
      </c>
      <c r="B21" s="68"/>
      <c r="C21" s="784">
        <v>54</v>
      </c>
      <c r="D21" s="549">
        <v>70</v>
      </c>
      <c r="E21" s="549">
        <v>55</v>
      </c>
      <c r="F21" s="549">
        <v>70</v>
      </c>
      <c r="G21" s="549">
        <v>84</v>
      </c>
      <c r="H21" s="549">
        <v>75</v>
      </c>
      <c r="I21" s="549">
        <v>90</v>
      </c>
      <c r="J21" s="549">
        <v>83</v>
      </c>
      <c r="K21" s="549">
        <v>96</v>
      </c>
      <c r="L21" s="549">
        <v>125</v>
      </c>
      <c r="M21" s="549">
        <v>138</v>
      </c>
      <c r="N21" s="549">
        <v>121</v>
      </c>
      <c r="O21" s="549">
        <v>87</v>
      </c>
    </row>
    <row r="22" spans="1:15" ht="14.25" customHeight="1">
      <c r="A22" s="115" t="s">
        <v>494</v>
      </c>
      <c r="B22" s="68"/>
      <c r="C22" s="784">
        <v>59</v>
      </c>
      <c r="D22" s="549">
        <v>79</v>
      </c>
      <c r="E22" s="549">
        <v>68</v>
      </c>
      <c r="F22" s="549">
        <v>65</v>
      </c>
      <c r="G22" s="549">
        <v>82</v>
      </c>
      <c r="H22" s="549">
        <v>73</v>
      </c>
      <c r="I22" s="549">
        <v>65</v>
      </c>
      <c r="J22" s="549">
        <v>101</v>
      </c>
      <c r="K22" s="549">
        <v>112</v>
      </c>
      <c r="L22" s="549">
        <v>130</v>
      </c>
      <c r="M22" s="549">
        <v>104</v>
      </c>
      <c r="N22" s="549">
        <v>91</v>
      </c>
      <c r="O22" s="549">
        <v>83</v>
      </c>
    </row>
    <row r="23" spans="1:15" ht="14.25" customHeight="1">
      <c r="A23" s="115" t="s">
        <v>495</v>
      </c>
      <c r="B23" s="68"/>
      <c r="C23" s="784">
        <v>112</v>
      </c>
      <c r="D23" s="549">
        <v>154</v>
      </c>
      <c r="E23" s="549">
        <v>119</v>
      </c>
      <c r="F23" s="549">
        <v>98</v>
      </c>
      <c r="G23" s="549">
        <v>94</v>
      </c>
      <c r="H23" s="549">
        <v>111</v>
      </c>
      <c r="I23" s="549">
        <v>158</v>
      </c>
      <c r="J23" s="549">
        <v>190</v>
      </c>
      <c r="K23" s="549">
        <v>208</v>
      </c>
      <c r="L23" s="549">
        <v>208</v>
      </c>
      <c r="M23" s="549">
        <v>182</v>
      </c>
      <c r="N23" s="549">
        <v>218</v>
      </c>
      <c r="O23" s="549">
        <v>147</v>
      </c>
    </row>
    <row r="24" spans="1:15" ht="14.25" customHeight="1">
      <c r="A24" s="115" t="s">
        <v>496</v>
      </c>
      <c r="B24" s="68"/>
      <c r="C24" s="784">
        <v>11</v>
      </c>
      <c r="D24" s="549">
        <v>15</v>
      </c>
      <c r="E24" s="549">
        <v>22</v>
      </c>
      <c r="F24" s="549">
        <v>24</v>
      </c>
      <c r="G24" s="549">
        <v>59</v>
      </c>
      <c r="H24" s="549">
        <v>41</v>
      </c>
      <c r="I24" s="549">
        <v>47</v>
      </c>
      <c r="J24" s="549">
        <v>36</v>
      </c>
      <c r="K24" s="549">
        <v>30</v>
      </c>
      <c r="L24" s="549">
        <v>63</v>
      </c>
      <c r="M24" s="549">
        <v>72</v>
      </c>
      <c r="N24" s="549">
        <v>59</v>
      </c>
      <c r="O24" s="549">
        <v>48</v>
      </c>
    </row>
    <row r="25" spans="1:15" ht="14.25" customHeight="1">
      <c r="A25" s="115" t="s">
        <v>497</v>
      </c>
      <c r="B25" s="68"/>
      <c r="C25" s="784">
        <v>92</v>
      </c>
      <c r="D25" s="549">
        <v>94</v>
      </c>
      <c r="E25" s="549">
        <v>85</v>
      </c>
      <c r="F25" s="549">
        <v>96</v>
      </c>
      <c r="G25" s="549">
        <v>94</v>
      </c>
      <c r="H25" s="549">
        <v>80</v>
      </c>
      <c r="I25" s="549">
        <v>116</v>
      </c>
      <c r="J25" s="549">
        <v>144</v>
      </c>
      <c r="K25" s="549">
        <v>132</v>
      </c>
      <c r="L25" s="549">
        <v>118</v>
      </c>
      <c r="M25" s="549">
        <v>153</v>
      </c>
      <c r="N25" s="549">
        <v>142</v>
      </c>
      <c r="O25" s="549">
        <v>95</v>
      </c>
    </row>
    <row r="26" spans="1:15" ht="14.25" customHeight="1">
      <c r="A26" s="115" t="s">
        <v>498</v>
      </c>
      <c r="B26" s="68"/>
      <c r="C26" s="784">
        <v>31</v>
      </c>
      <c r="D26" s="549">
        <v>25</v>
      </c>
      <c r="E26" s="549">
        <v>26</v>
      </c>
      <c r="F26" s="549">
        <v>23</v>
      </c>
      <c r="G26" s="549">
        <v>26</v>
      </c>
      <c r="H26" s="549">
        <v>37</v>
      </c>
      <c r="I26" s="549">
        <v>42</v>
      </c>
      <c r="J26" s="549">
        <v>41</v>
      </c>
      <c r="K26" s="549">
        <v>52</v>
      </c>
      <c r="L26" s="549">
        <v>45</v>
      </c>
      <c r="M26" s="549">
        <v>42</v>
      </c>
      <c r="N26" s="549">
        <v>50</v>
      </c>
      <c r="O26" s="549">
        <v>36</v>
      </c>
    </row>
    <row r="27" spans="1:15" ht="14.25" customHeight="1">
      <c r="A27" s="115" t="s">
        <v>202</v>
      </c>
      <c r="B27" s="68"/>
      <c r="C27" s="784">
        <v>166</v>
      </c>
      <c r="D27" s="549">
        <v>190</v>
      </c>
      <c r="E27" s="549">
        <v>214</v>
      </c>
      <c r="F27" s="549">
        <v>280</v>
      </c>
      <c r="G27" s="549">
        <v>312</v>
      </c>
      <c r="H27" s="549">
        <v>243</v>
      </c>
      <c r="I27" s="549">
        <v>240</v>
      </c>
      <c r="J27" s="549">
        <v>285</v>
      </c>
      <c r="K27" s="549">
        <v>338</v>
      </c>
      <c r="L27" s="549">
        <v>450</v>
      </c>
      <c r="M27" s="549">
        <v>488</v>
      </c>
      <c r="N27" s="549">
        <v>367</v>
      </c>
      <c r="O27" s="549">
        <v>276</v>
      </c>
    </row>
    <row r="28" spans="1:15" ht="14.25" customHeight="1">
      <c r="A28" s="115" t="s">
        <v>206</v>
      </c>
      <c r="B28" s="68"/>
      <c r="C28" s="784">
        <v>242</v>
      </c>
      <c r="D28" s="549">
        <v>315</v>
      </c>
      <c r="E28" s="549">
        <v>352</v>
      </c>
      <c r="F28" s="549">
        <v>334</v>
      </c>
      <c r="G28" s="549">
        <v>309</v>
      </c>
      <c r="H28" s="549">
        <v>309</v>
      </c>
      <c r="I28" s="549">
        <v>324</v>
      </c>
      <c r="J28" s="549">
        <v>380</v>
      </c>
      <c r="K28" s="549">
        <v>521</v>
      </c>
      <c r="L28" s="549">
        <v>601</v>
      </c>
      <c r="M28" s="549">
        <v>526</v>
      </c>
      <c r="N28" s="549">
        <v>447</v>
      </c>
      <c r="O28" s="549">
        <v>378</v>
      </c>
    </row>
    <row r="29" spans="1:15" ht="14.25" customHeight="1">
      <c r="A29" s="115" t="s">
        <v>499</v>
      </c>
      <c r="B29" s="68"/>
      <c r="C29" s="784">
        <v>25</v>
      </c>
      <c r="D29" s="549">
        <v>31</v>
      </c>
      <c r="E29" s="549">
        <v>46</v>
      </c>
      <c r="F29" s="549">
        <v>69</v>
      </c>
      <c r="G29" s="549">
        <v>68</v>
      </c>
      <c r="H29" s="549">
        <v>50</v>
      </c>
      <c r="I29" s="549">
        <v>65</v>
      </c>
      <c r="J29" s="549">
        <v>53</v>
      </c>
      <c r="K29" s="549">
        <v>61</v>
      </c>
      <c r="L29" s="549">
        <v>114</v>
      </c>
      <c r="M29" s="549">
        <v>116</v>
      </c>
      <c r="N29" s="549">
        <v>81</v>
      </c>
      <c r="O29" s="549">
        <v>55</v>
      </c>
    </row>
    <row r="30" spans="1:15" ht="14.25" customHeight="1">
      <c r="A30" s="115" t="s">
        <v>500</v>
      </c>
      <c r="B30" s="68"/>
      <c r="C30" s="784">
        <v>46</v>
      </c>
      <c r="D30" s="549">
        <v>53</v>
      </c>
      <c r="E30" s="549">
        <v>57</v>
      </c>
      <c r="F30" s="549">
        <v>55</v>
      </c>
      <c r="G30" s="549">
        <v>86</v>
      </c>
      <c r="H30" s="549">
        <v>49</v>
      </c>
      <c r="I30" s="549">
        <v>39</v>
      </c>
      <c r="J30" s="549">
        <v>70</v>
      </c>
      <c r="K30" s="549">
        <v>100</v>
      </c>
      <c r="L30" s="549">
        <v>87</v>
      </c>
      <c r="M30" s="549">
        <v>94</v>
      </c>
      <c r="N30" s="549">
        <v>75</v>
      </c>
      <c r="O30" s="549">
        <v>58</v>
      </c>
    </row>
    <row r="31" spans="1:15" ht="14.25" customHeight="1">
      <c r="A31" s="115" t="s">
        <v>501</v>
      </c>
      <c r="B31" s="68"/>
      <c r="C31" s="784">
        <v>37</v>
      </c>
      <c r="D31" s="549">
        <v>48</v>
      </c>
      <c r="E31" s="549">
        <v>53</v>
      </c>
      <c r="F31" s="549">
        <v>42</v>
      </c>
      <c r="G31" s="549">
        <v>43</v>
      </c>
      <c r="H31" s="549">
        <v>28</v>
      </c>
      <c r="I31" s="549">
        <v>32</v>
      </c>
      <c r="J31" s="549">
        <v>56</v>
      </c>
      <c r="K31" s="549">
        <v>69</v>
      </c>
      <c r="L31" s="549">
        <v>80</v>
      </c>
      <c r="M31" s="549">
        <v>81</v>
      </c>
      <c r="N31" s="549">
        <v>68</v>
      </c>
      <c r="O31" s="549">
        <v>48</v>
      </c>
    </row>
    <row r="32" spans="1:15" ht="14.25" customHeight="1">
      <c r="A32" s="115" t="s">
        <v>502</v>
      </c>
      <c r="B32" s="68"/>
      <c r="C32" s="784">
        <v>75</v>
      </c>
      <c r="D32" s="549">
        <v>75</v>
      </c>
      <c r="E32" s="549">
        <v>88</v>
      </c>
      <c r="F32" s="549">
        <v>68</v>
      </c>
      <c r="G32" s="549">
        <v>63</v>
      </c>
      <c r="H32" s="549">
        <v>64</v>
      </c>
      <c r="I32" s="549">
        <v>79</v>
      </c>
      <c r="J32" s="549">
        <v>91</v>
      </c>
      <c r="K32" s="549">
        <v>149</v>
      </c>
      <c r="L32" s="549">
        <v>165</v>
      </c>
      <c r="M32" s="549">
        <v>132</v>
      </c>
      <c r="N32" s="549">
        <v>82</v>
      </c>
      <c r="O32" s="549">
        <v>100</v>
      </c>
    </row>
    <row r="33" spans="1:15" ht="14.25" customHeight="1">
      <c r="A33" s="115" t="s">
        <v>503</v>
      </c>
      <c r="B33" s="68"/>
      <c r="C33" s="784">
        <v>50</v>
      </c>
      <c r="D33" s="549">
        <v>33</v>
      </c>
      <c r="E33" s="549">
        <v>20</v>
      </c>
      <c r="F33" s="549">
        <v>16</v>
      </c>
      <c r="G33" s="549">
        <v>22</v>
      </c>
      <c r="H33" s="549">
        <v>37</v>
      </c>
      <c r="I33" s="549">
        <v>47</v>
      </c>
      <c r="J33" s="549">
        <v>52</v>
      </c>
      <c r="K33" s="549">
        <v>51</v>
      </c>
      <c r="L33" s="549">
        <v>32</v>
      </c>
      <c r="M33" s="549">
        <v>39</v>
      </c>
      <c r="N33" s="549">
        <v>21</v>
      </c>
      <c r="O33" s="549">
        <v>30</v>
      </c>
    </row>
    <row r="34" spans="1:15" ht="14.25" customHeight="1">
      <c r="A34" s="115" t="s">
        <v>504</v>
      </c>
      <c r="B34" s="68"/>
      <c r="C34" s="784">
        <v>31</v>
      </c>
      <c r="D34" s="549">
        <v>31</v>
      </c>
      <c r="E34" s="549">
        <v>39</v>
      </c>
      <c r="F34" s="549">
        <v>33</v>
      </c>
      <c r="G34" s="549">
        <v>42</v>
      </c>
      <c r="H34" s="549">
        <v>31</v>
      </c>
      <c r="I34" s="549">
        <v>44</v>
      </c>
      <c r="J34" s="549">
        <v>40</v>
      </c>
      <c r="K34" s="549">
        <v>55</v>
      </c>
      <c r="L34" s="549">
        <v>55</v>
      </c>
      <c r="M34" s="549">
        <v>72</v>
      </c>
      <c r="N34" s="549">
        <v>41</v>
      </c>
      <c r="O34" s="549">
        <v>26</v>
      </c>
    </row>
    <row r="35" spans="1:15" ht="14.25" customHeight="1">
      <c r="A35" s="115" t="s">
        <v>505</v>
      </c>
      <c r="B35" s="68"/>
      <c r="C35" s="784">
        <v>105</v>
      </c>
      <c r="D35" s="549">
        <v>114</v>
      </c>
      <c r="E35" s="549">
        <v>99</v>
      </c>
      <c r="F35" s="549">
        <v>72</v>
      </c>
      <c r="G35" s="549">
        <v>63</v>
      </c>
      <c r="H35" s="549">
        <v>69</v>
      </c>
      <c r="I35" s="549">
        <v>94</v>
      </c>
      <c r="J35" s="549">
        <v>138</v>
      </c>
      <c r="K35" s="549">
        <v>132</v>
      </c>
      <c r="L35" s="549">
        <v>172</v>
      </c>
      <c r="M35" s="549">
        <v>100</v>
      </c>
      <c r="N35" s="549">
        <v>71</v>
      </c>
      <c r="O35" s="549">
        <v>86</v>
      </c>
    </row>
    <row r="36" spans="1:15" ht="14.25" customHeight="1">
      <c r="A36" s="115" t="s">
        <v>506</v>
      </c>
      <c r="B36" s="68"/>
      <c r="C36" s="784">
        <v>22</v>
      </c>
      <c r="D36" s="549">
        <v>29</v>
      </c>
      <c r="E36" s="549">
        <v>33</v>
      </c>
      <c r="F36" s="549">
        <v>15</v>
      </c>
      <c r="G36" s="549">
        <v>39</v>
      </c>
      <c r="H36" s="549">
        <v>36</v>
      </c>
      <c r="I36" s="549">
        <v>33</v>
      </c>
      <c r="J36" s="549">
        <v>55</v>
      </c>
      <c r="K36" s="549">
        <v>45</v>
      </c>
      <c r="L36" s="549">
        <v>51</v>
      </c>
      <c r="M36" s="549">
        <v>30</v>
      </c>
      <c r="N36" s="549">
        <v>39</v>
      </c>
      <c r="O36" s="549">
        <v>42</v>
      </c>
    </row>
    <row r="37" spans="1:15" ht="14.25" customHeight="1">
      <c r="A37" s="115" t="s">
        <v>198</v>
      </c>
      <c r="B37" s="68"/>
      <c r="C37" s="784">
        <v>36</v>
      </c>
      <c r="D37" s="549">
        <v>52</v>
      </c>
      <c r="E37" s="549">
        <v>62</v>
      </c>
      <c r="F37" s="549">
        <v>48</v>
      </c>
      <c r="G37" s="549">
        <v>48</v>
      </c>
      <c r="H37" s="549">
        <v>36</v>
      </c>
      <c r="I37" s="549">
        <v>26</v>
      </c>
      <c r="J37" s="549">
        <v>57</v>
      </c>
      <c r="K37" s="549">
        <v>61</v>
      </c>
      <c r="L37" s="549">
        <v>123</v>
      </c>
      <c r="M37" s="549">
        <v>125</v>
      </c>
      <c r="N37" s="549">
        <v>84</v>
      </c>
      <c r="O37" s="549">
        <v>53</v>
      </c>
    </row>
    <row r="38" spans="1:15" ht="14.25" customHeight="1">
      <c r="A38" s="115" t="s">
        <v>507</v>
      </c>
      <c r="B38" s="68"/>
      <c r="C38" s="784">
        <v>66</v>
      </c>
      <c r="D38" s="549">
        <v>87</v>
      </c>
      <c r="E38" s="549">
        <v>99</v>
      </c>
      <c r="F38" s="549">
        <v>105</v>
      </c>
      <c r="G38" s="549">
        <v>73</v>
      </c>
      <c r="H38" s="549">
        <v>72</v>
      </c>
      <c r="I38" s="549">
        <v>105</v>
      </c>
      <c r="J38" s="549">
        <v>108</v>
      </c>
      <c r="K38" s="549">
        <v>148</v>
      </c>
      <c r="L38" s="549">
        <v>153</v>
      </c>
      <c r="M38" s="549">
        <v>114</v>
      </c>
      <c r="N38" s="549">
        <v>123</v>
      </c>
      <c r="O38" s="549">
        <v>86</v>
      </c>
    </row>
    <row r="39" spans="1:15" ht="14.25" customHeight="1">
      <c r="A39" s="115" t="s">
        <v>508</v>
      </c>
      <c r="B39" s="68"/>
      <c r="C39" s="784">
        <v>78</v>
      </c>
      <c r="D39" s="549">
        <v>80</v>
      </c>
      <c r="E39" s="549">
        <v>91</v>
      </c>
      <c r="F39" s="549">
        <v>90</v>
      </c>
      <c r="G39" s="549">
        <v>85</v>
      </c>
      <c r="H39" s="549">
        <v>71</v>
      </c>
      <c r="I39" s="549">
        <v>95</v>
      </c>
      <c r="J39" s="549">
        <v>130</v>
      </c>
      <c r="K39" s="549">
        <v>157</v>
      </c>
      <c r="L39" s="549">
        <v>150</v>
      </c>
      <c r="M39" s="549">
        <v>122</v>
      </c>
      <c r="N39" s="549">
        <v>101</v>
      </c>
      <c r="O39" s="549">
        <v>110</v>
      </c>
    </row>
    <row r="40" spans="1:15" ht="14.25" customHeight="1">
      <c r="A40" s="115" t="s">
        <v>509</v>
      </c>
      <c r="B40" s="68"/>
      <c r="C40" s="784">
        <v>50</v>
      </c>
      <c r="D40" s="549">
        <v>85</v>
      </c>
      <c r="E40" s="549">
        <v>70</v>
      </c>
      <c r="F40" s="549">
        <v>77</v>
      </c>
      <c r="G40" s="549">
        <v>71</v>
      </c>
      <c r="H40" s="549">
        <v>59</v>
      </c>
      <c r="I40" s="549">
        <v>62</v>
      </c>
      <c r="J40" s="549">
        <v>88</v>
      </c>
      <c r="K40" s="549">
        <v>115</v>
      </c>
      <c r="L40" s="549">
        <v>119</v>
      </c>
      <c r="M40" s="549">
        <v>81</v>
      </c>
      <c r="N40" s="549">
        <v>60</v>
      </c>
      <c r="O40" s="549">
        <v>56</v>
      </c>
    </row>
    <row r="41" spans="1:15" ht="14.25" customHeight="1">
      <c r="A41" s="115" t="s">
        <v>597</v>
      </c>
      <c r="B41" s="68"/>
      <c r="C41" s="784">
        <v>29</v>
      </c>
      <c r="D41" s="549">
        <v>38</v>
      </c>
      <c r="E41" s="549">
        <v>61</v>
      </c>
      <c r="F41" s="549">
        <v>38</v>
      </c>
      <c r="G41" s="549">
        <v>29</v>
      </c>
      <c r="H41" s="549">
        <v>35</v>
      </c>
      <c r="I41" s="549">
        <v>27</v>
      </c>
      <c r="J41" s="549">
        <v>51</v>
      </c>
      <c r="K41" s="549">
        <v>72</v>
      </c>
      <c r="L41" s="549">
        <v>70</v>
      </c>
      <c r="M41" s="549">
        <v>52</v>
      </c>
      <c r="N41" s="549">
        <v>28</v>
      </c>
      <c r="O41" s="549">
        <v>13</v>
      </c>
    </row>
    <row r="42" spans="1:15" ht="14.25" customHeight="1">
      <c r="A42" s="115" t="s">
        <v>598</v>
      </c>
      <c r="B42" s="68"/>
      <c r="C42" s="784">
        <v>27</v>
      </c>
      <c r="D42" s="549">
        <v>76</v>
      </c>
      <c r="E42" s="549">
        <v>120</v>
      </c>
      <c r="F42" s="549">
        <v>107</v>
      </c>
      <c r="G42" s="549">
        <v>35</v>
      </c>
      <c r="H42" s="549">
        <v>28</v>
      </c>
      <c r="I42" s="549">
        <v>21</v>
      </c>
      <c r="J42" s="549">
        <v>52</v>
      </c>
      <c r="K42" s="549">
        <v>124</v>
      </c>
      <c r="L42" s="549">
        <v>148</v>
      </c>
      <c r="M42" s="549">
        <v>121</v>
      </c>
      <c r="N42" s="549">
        <v>66</v>
      </c>
      <c r="O42" s="549">
        <v>44</v>
      </c>
    </row>
    <row r="43" spans="1:15" ht="14.25" customHeight="1">
      <c r="A43" s="115" t="s">
        <v>599</v>
      </c>
      <c r="B43" s="68"/>
      <c r="C43" s="784">
        <v>26</v>
      </c>
      <c r="D43" s="549">
        <v>52</v>
      </c>
      <c r="E43" s="549">
        <v>104</v>
      </c>
      <c r="F43" s="549">
        <v>74</v>
      </c>
      <c r="G43" s="549">
        <v>27</v>
      </c>
      <c r="H43" s="549">
        <v>15</v>
      </c>
      <c r="I43" s="549">
        <v>24</v>
      </c>
      <c r="J43" s="549">
        <v>38</v>
      </c>
      <c r="K43" s="549">
        <v>96</v>
      </c>
      <c r="L43" s="549">
        <v>108</v>
      </c>
      <c r="M43" s="549">
        <v>71</v>
      </c>
      <c r="N43" s="549">
        <v>21</v>
      </c>
      <c r="O43" s="549">
        <v>20</v>
      </c>
    </row>
    <row r="44" spans="1:15" ht="14.25" customHeight="1">
      <c r="A44" s="115" t="s">
        <v>600</v>
      </c>
      <c r="B44" s="68"/>
      <c r="C44" s="784">
        <v>42</v>
      </c>
      <c r="D44" s="549">
        <v>42</v>
      </c>
      <c r="E44" s="549">
        <v>69</v>
      </c>
      <c r="F44" s="549">
        <v>76</v>
      </c>
      <c r="G44" s="549">
        <v>40</v>
      </c>
      <c r="H44" s="549">
        <v>38</v>
      </c>
      <c r="I44" s="549">
        <v>53</v>
      </c>
      <c r="J44" s="549">
        <v>59</v>
      </c>
      <c r="K44" s="549">
        <v>66</v>
      </c>
      <c r="L44" s="549">
        <v>106</v>
      </c>
      <c r="M44" s="549">
        <v>90</v>
      </c>
      <c r="N44" s="549">
        <v>43</v>
      </c>
      <c r="O44" s="549">
        <v>24</v>
      </c>
    </row>
    <row r="45" spans="1:15" ht="9.75" customHeight="1">
      <c r="A45" s="115"/>
      <c r="B45" s="68"/>
      <c r="C45" s="639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</row>
    <row r="46" spans="1:15" s="66" customFormat="1" ht="14.25" customHeight="1">
      <c r="A46" s="462" t="s">
        <v>855</v>
      </c>
      <c r="B46" s="464"/>
      <c r="C46" s="637">
        <f>SUM(C20:C44)</f>
        <v>1578</v>
      </c>
      <c r="D46" s="638">
        <f aca="true" t="shared" si="0" ref="D46:O46">SUM(D20:D44)</f>
        <v>1960</v>
      </c>
      <c r="E46" s="638">
        <f t="shared" si="0"/>
        <v>2177</v>
      </c>
      <c r="F46" s="638">
        <f t="shared" si="0"/>
        <v>2089</v>
      </c>
      <c r="G46" s="638">
        <f t="shared" si="0"/>
        <v>1996</v>
      </c>
      <c r="H46" s="638">
        <f t="shared" si="0"/>
        <v>1782</v>
      </c>
      <c r="I46" s="638">
        <f t="shared" si="0"/>
        <v>2030</v>
      </c>
      <c r="J46" s="638">
        <f t="shared" si="0"/>
        <v>2522</v>
      </c>
      <c r="K46" s="638">
        <f t="shared" si="0"/>
        <v>3125</v>
      </c>
      <c r="L46" s="638">
        <f t="shared" si="0"/>
        <v>3672</v>
      </c>
      <c r="M46" s="638">
        <f t="shared" si="0"/>
        <v>3319</v>
      </c>
      <c r="N46" s="638">
        <f t="shared" si="0"/>
        <v>2692</v>
      </c>
      <c r="O46" s="638">
        <f t="shared" si="0"/>
        <v>2141</v>
      </c>
    </row>
    <row r="47" spans="1:15" ht="12" customHeight="1">
      <c r="A47" s="115"/>
      <c r="B47" s="68"/>
      <c r="C47" s="639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</row>
    <row r="48" spans="1:15" ht="14.25" customHeight="1">
      <c r="A48" s="115" t="s">
        <v>510</v>
      </c>
      <c r="B48" s="68"/>
      <c r="C48" s="784">
        <v>131</v>
      </c>
      <c r="D48" s="549">
        <v>193</v>
      </c>
      <c r="E48" s="549">
        <v>200</v>
      </c>
      <c r="F48" s="549">
        <v>128</v>
      </c>
      <c r="G48" s="549">
        <v>122</v>
      </c>
      <c r="H48" s="549">
        <v>85</v>
      </c>
      <c r="I48" s="549">
        <v>114</v>
      </c>
      <c r="J48" s="549">
        <v>220</v>
      </c>
      <c r="K48" s="549">
        <v>252</v>
      </c>
      <c r="L48" s="549">
        <v>260</v>
      </c>
      <c r="M48" s="549">
        <v>178</v>
      </c>
      <c r="N48" s="549">
        <v>116</v>
      </c>
      <c r="O48" s="549">
        <v>92</v>
      </c>
    </row>
    <row r="49" spans="1:15" ht="14.25" customHeight="1">
      <c r="A49" s="115" t="s">
        <v>511</v>
      </c>
      <c r="B49" s="68"/>
      <c r="C49" s="784">
        <v>134</v>
      </c>
      <c r="D49" s="549">
        <v>100</v>
      </c>
      <c r="E49" s="549">
        <v>82</v>
      </c>
      <c r="F49" s="549">
        <v>89</v>
      </c>
      <c r="G49" s="549">
        <v>87</v>
      </c>
      <c r="H49" s="549">
        <v>151</v>
      </c>
      <c r="I49" s="549">
        <v>157</v>
      </c>
      <c r="J49" s="549">
        <v>151</v>
      </c>
      <c r="K49" s="549">
        <v>143</v>
      </c>
      <c r="L49" s="549">
        <v>155</v>
      </c>
      <c r="M49" s="549">
        <v>114</v>
      </c>
      <c r="N49" s="549">
        <v>121</v>
      </c>
      <c r="O49" s="549">
        <v>84</v>
      </c>
    </row>
    <row r="50" spans="1:15" ht="14.25" customHeight="1">
      <c r="A50" s="115" t="s">
        <v>512</v>
      </c>
      <c r="B50" s="68"/>
      <c r="C50" s="784">
        <v>87</v>
      </c>
      <c r="D50" s="549">
        <v>94</v>
      </c>
      <c r="E50" s="549">
        <v>63</v>
      </c>
      <c r="F50" s="549">
        <v>71</v>
      </c>
      <c r="G50" s="549">
        <v>65</v>
      </c>
      <c r="H50" s="549">
        <v>79</v>
      </c>
      <c r="I50" s="549">
        <v>110</v>
      </c>
      <c r="J50" s="549">
        <v>140</v>
      </c>
      <c r="K50" s="549">
        <v>109</v>
      </c>
      <c r="L50" s="549">
        <v>140</v>
      </c>
      <c r="M50" s="549">
        <v>108</v>
      </c>
      <c r="N50" s="549">
        <v>80</v>
      </c>
      <c r="O50" s="549">
        <v>67</v>
      </c>
    </row>
    <row r="51" spans="1:15" ht="14.25" customHeight="1">
      <c r="A51" s="115" t="s">
        <v>513</v>
      </c>
      <c r="B51" s="68"/>
      <c r="C51" s="784">
        <v>103</v>
      </c>
      <c r="D51" s="549">
        <v>122</v>
      </c>
      <c r="E51" s="549">
        <v>88</v>
      </c>
      <c r="F51" s="549">
        <v>100</v>
      </c>
      <c r="G51" s="549">
        <v>106</v>
      </c>
      <c r="H51" s="549">
        <v>122</v>
      </c>
      <c r="I51" s="549">
        <v>112</v>
      </c>
      <c r="J51" s="549">
        <v>145</v>
      </c>
      <c r="K51" s="549">
        <v>167</v>
      </c>
      <c r="L51" s="549">
        <v>173</v>
      </c>
      <c r="M51" s="549">
        <v>159</v>
      </c>
      <c r="N51" s="549">
        <v>154</v>
      </c>
      <c r="O51" s="549">
        <v>94</v>
      </c>
    </row>
    <row r="52" spans="1:15" ht="14.25" customHeight="1">
      <c r="A52" s="115" t="s">
        <v>514</v>
      </c>
      <c r="B52" s="68"/>
      <c r="C52" s="784">
        <v>55</v>
      </c>
      <c r="D52" s="549">
        <v>67</v>
      </c>
      <c r="E52" s="549">
        <v>84</v>
      </c>
      <c r="F52" s="549">
        <v>69</v>
      </c>
      <c r="G52" s="549">
        <v>90</v>
      </c>
      <c r="H52" s="549">
        <v>56</v>
      </c>
      <c r="I52" s="549">
        <v>76</v>
      </c>
      <c r="J52" s="549">
        <v>102</v>
      </c>
      <c r="K52" s="549">
        <v>131</v>
      </c>
      <c r="L52" s="549">
        <v>133</v>
      </c>
      <c r="M52" s="549">
        <v>108</v>
      </c>
      <c r="N52" s="549">
        <v>79</v>
      </c>
      <c r="O52" s="549">
        <v>53</v>
      </c>
    </row>
    <row r="53" spans="1:15" ht="14.25" customHeight="1" thickBot="1">
      <c r="A53" s="294" t="s">
        <v>515</v>
      </c>
      <c r="B53" s="302"/>
      <c r="C53" s="783">
        <v>76</v>
      </c>
      <c r="D53" s="680">
        <v>76</v>
      </c>
      <c r="E53" s="680">
        <v>96</v>
      </c>
      <c r="F53" s="680">
        <v>99</v>
      </c>
      <c r="G53" s="680">
        <v>134</v>
      </c>
      <c r="H53" s="680">
        <v>165</v>
      </c>
      <c r="I53" s="680">
        <v>149</v>
      </c>
      <c r="J53" s="680">
        <v>151</v>
      </c>
      <c r="K53" s="680">
        <v>172</v>
      </c>
      <c r="L53" s="680">
        <v>179</v>
      </c>
      <c r="M53" s="680">
        <v>162</v>
      </c>
      <c r="N53" s="680">
        <v>168</v>
      </c>
      <c r="O53" s="680">
        <v>141</v>
      </c>
    </row>
    <row r="54" spans="1:15" ht="18" customHeight="1" thickTop="1">
      <c r="A54" s="116" t="s">
        <v>608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ht="12">
      <c r="A55" s="68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2" ht="12">
      <c r="A56" s="68"/>
      <c r="B56" s="68"/>
    </row>
  </sheetData>
  <sheetProtection/>
  <mergeCells count="2">
    <mergeCell ref="A3:B4"/>
    <mergeCell ref="C3:O3"/>
  </mergeCells>
  <printOptions horizontalCentered="1"/>
  <pageMargins left="0.2362204724409449" right="0.2362204724409449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9"/>
  <sheetViews>
    <sheetView zoomScale="106" zoomScaleNormal="106" workbookViewId="0" topLeftCell="A1">
      <selection activeCell="A54" sqref="A54"/>
    </sheetView>
  </sheetViews>
  <sheetFormatPr defaultColWidth="8.00390625" defaultRowHeight="13.5"/>
  <cols>
    <col min="1" max="9" width="6.125" style="65" customWidth="1"/>
    <col min="10" max="13" width="8.00390625" style="65" customWidth="1"/>
    <col min="14" max="14" width="10.125" style="65" bestFit="1" customWidth="1"/>
    <col min="15" max="16384" width="8.00390625" style="65" customWidth="1"/>
  </cols>
  <sheetData>
    <row r="1" ht="26.25" customHeight="1">
      <c r="A1" s="113"/>
    </row>
    <row r="2" spans="10:13" ht="13.5" customHeight="1" thickBot="1">
      <c r="J2" s="1083" t="s">
        <v>1011</v>
      </c>
      <c r="K2" s="1083"/>
      <c r="L2" s="1083"/>
      <c r="M2" s="1083"/>
    </row>
    <row r="3" spans="1:13" ht="18.75" customHeight="1" thickTop="1">
      <c r="A3" s="1091"/>
      <c r="B3" s="1091"/>
      <c r="C3" s="1091"/>
      <c r="D3" s="1091"/>
      <c r="E3" s="1091"/>
      <c r="F3" s="1091"/>
      <c r="G3" s="1091"/>
      <c r="H3" s="1091"/>
      <c r="I3" s="1094"/>
      <c r="J3" s="1095" t="s">
        <v>480</v>
      </c>
      <c r="K3" s="1092" t="s">
        <v>529</v>
      </c>
      <c r="L3" s="1092"/>
      <c r="M3" s="1093"/>
    </row>
    <row r="4" spans="1:13" ht="23.25" customHeight="1">
      <c r="A4" s="303" t="s">
        <v>475</v>
      </c>
      <c r="B4" s="303" t="s">
        <v>476</v>
      </c>
      <c r="C4" s="303" t="s">
        <v>477</v>
      </c>
      <c r="D4" s="303" t="s">
        <v>478</v>
      </c>
      <c r="E4" s="303" t="s">
        <v>479</v>
      </c>
      <c r="F4" s="303" t="s">
        <v>481</v>
      </c>
      <c r="G4" s="303" t="s">
        <v>482</v>
      </c>
      <c r="H4" s="303" t="s">
        <v>483</v>
      </c>
      <c r="I4" s="303" t="s">
        <v>484</v>
      </c>
      <c r="J4" s="1096"/>
      <c r="K4" s="299" t="s">
        <v>485</v>
      </c>
      <c r="L4" s="299" t="s">
        <v>486</v>
      </c>
      <c r="M4" s="300" t="s">
        <v>548</v>
      </c>
    </row>
    <row r="5" spans="1:14" ht="14.25" customHeight="1">
      <c r="A5" s="549">
        <v>512</v>
      </c>
      <c r="B5" s="549">
        <v>590</v>
      </c>
      <c r="C5" s="549">
        <v>434</v>
      </c>
      <c r="D5" s="549">
        <v>338</v>
      </c>
      <c r="E5" s="549">
        <v>200</v>
      </c>
      <c r="F5" s="549">
        <v>73</v>
      </c>
      <c r="G5" s="549">
        <v>18</v>
      </c>
      <c r="H5" s="549">
        <v>2</v>
      </c>
      <c r="I5" s="549">
        <v>0</v>
      </c>
      <c r="J5" s="686">
        <f>SUM(K5:M5)</f>
        <v>10912</v>
      </c>
      <c r="K5" s="687">
        <f>SUM('- 26 -'!C5:E5)</f>
        <v>1819</v>
      </c>
      <c r="L5" s="687">
        <f>SUM('- 26 -'!F5:O5)</f>
        <v>6926</v>
      </c>
      <c r="M5" s="687">
        <f>SUM(A5:I5)</f>
        <v>2167</v>
      </c>
      <c r="N5" s="115"/>
    </row>
    <row r="6" spans="1:14" ht="14.25" customHeight="1">
      <c r="A6" s="549">
        <v>400</v>
      </c>
      <c r="B6" s="549">
        <v>532</v>
      </c>
      <c r="C6" s="549">
        <v>435</v>
      </c>
      <c r="D6" s="549">
        <v>301</v>
      </c>
      <c r="E6" s="549">
        <v>151</v>
      </c>
      <c r="F6" s="549">
        <v>67</v>
      </c>
      <c r="G6" s="549">
        <v>18</v>
      </c>
      <c r="H6" s="549">
        <v>0</v>
      </c>
      <c r="I6" s="549">
        <v>0</v>
      </c>
      <c r="J6" s="688">
        <f aca="true" t="shared" si="0" ref="J6:J16">SUM(K6:M6)</f>
        <v>7402</v>
      </c>
      <c r="K6" s="689">
        <f>SUM('- 26 -'!C6:E6)</f>
        <v>1114</v>
      </c>
      <c r="L6" s="689">
        <f>SUM('- 26 -'!F6:O6)</f>
        <v>4384</v>
      </c>
      <c r="M6" s="689">
        <f aca="true" t="shared" si="1" ref="M6:M16">SUM(A6:I6)</f>
        <v>1904</v>
      </c>
      <c r="N6" s="115"/>
    </row>
    <row r="7" spans="1:14" ht="14.25" customHeight="1">
      <c r="A7" s="549">
        <v>4</v>
      </c>
      <c r="B7" s="549">
        <v>6</v>
      </c>
      <c r="C7" s="549">
        <v>8</v>
      </c>
      <c r="D7" s="549">
        <v>11</v>
      </c>
      <c r="E7" s="549">
        <v>6</v>
      </c>
      <c r="F7" s="549">
        <v>2</v>
      </c>
      <c r="G7" s="549">
        <v>0</v>
      </c>
      <c r="H7" s="549">
        <v>0</v>
      </c>
      <c r="I7" s="549">
        <v>0</v>
      </c>
      <c r="J7" s="688">
        <f t="shared" si="0"/>
        <v>129</v>
      </c>
      <c r="K7" s="689">
        <f>SUM('- 26 -'!C7:E7)</f>
        <v>5</v>
      </c>
      <c r="L7" s="689">
        <f>SUM('- 26 -'!F7:O7)</f>
        <v>87</v>
      </c>
      <c r="M7" s="689">
        <f t="shared" si="1"/>
        <v>37</v>
      </c>
      <c r="N7" s="115"/>
    </row>
    <row r="8" spans="1:14" ht="14.25" customHeight="1">
      <c r="A8" s="549">
        <v>70</v>
      </c>
      <c r="B8" s="549">
        <v>61</v>
      </c>
      <c r="C8" s="549">
        <v>48</v>
      </c>
      <c r="D8" s="549">
        <v>31</v>
      </c>
      <c r="E8" s="549">
        <v>23</v>
      </c>
      <c r="F8" s="549">
        <v>11</v>
      </c>
      <c r="G8" s="549">
        <v>3</v>
      </c>
      <c r="H8" s="549">
        <v>0</v>
      </c>
      <c r="I8" s="549">
        <v>0</v>
      </c>
      <c r="J8" s="688">
        <f t="shared" si="0"/>
        <v>1139</v>
      </c>
      <c r="K8" s="689">
        <f>SUM('- 26 -'!C8:E8)</f>
        <v>190</v>
      </c>
      <c r="L8" s="689">
        <f>SUM('- 26 -'!F8:O8)</f>
        <v>702</v>
      </c>
      <c r="M8" s="689">
        <f t="shared" si="1"/>
        <v>247</v>
      </c>
      <c r="N8" s="115"/>
    </row>
    <row r="9" spans="1:14" ht="14.25" customHeight="1">
      <c r="A9" s="549">
        <v>75</v>
      </c>
      <c r="B9" s="549">
        <v>136</v>
      </c>
      <c r="C9" s="549">
        <v>174</v>
      </c>
      <c r="D9" s="549">
        <v>93</v>
      </c>
      <c r="E9" s="549">
        <v>39</v>
      </c>
      <c r="F9" s="549">
        <v>10</v>
      </c>
      <c r="G9" s="549">
        <v>3</v>
      </c>
      <c r="H9" s="549">
        <v>0</v>
      </c>
      <c r="I9" s="549">
        <v>0</v>
      </c>
      <c r="J9" s="688">
        <f t="shared" si="0"/>
        <v>1489</v>
      </c>
      <c r="K9" s="689">
        <f>SUM('- 26 -'!C9:E9)</f>
        <v>158</v>
      </c>
      <c r="L9" s="689">
        <f>SUM('- 26 -'!F9:O9)</f>
        <v>801</v>
      </c>
      <c r="M9" s="689">
        <f t="shared" si="1"/>
        <v>530</v>
      </c>
      <c r="N9" s="115"/>
    </row>
    <row r="10" spans="1:14" ht="14.25" customHeight="1">
      <c r="A10" s="549">
        <v>433</v>
      </c>
      <c r="B10" s="549">
        <v>426</v>
      </c>
      <c r="C10" s="549">
        <v>296</v>
      </c>
      <c r="D10" s="549">
        <v>210</v>
      </c>
      <c r="E10" s="549">
        <v>134</v>
      </c>
      <c r="F10" s="549">
        <v>42</v>
      </c>
      <c r="G10" s="549">
        <v>16</v>
      </c>
      <c r="H10" s="549">
        <v>2</v>
      </c>
      <c r="I10" s="549">
        <v>0</v>
      </c>
      <c r="J10" s="688">
        <f t="shared" si="0"/>
        <v>5965</v>
      </c>
      <c r="K10" s="689">
        <f>SUM('- 26 -'!C10:E10)</f>
        <v>690</v>
      </c>
      <c r="L10" s="689">
        <f>SUM('- 26 -'!F10:O10)</f>
        <v>3716</v>
      </c>
      <c r="M10" s="689">
        <f t="shared" si="1"/>
        <v>1559</v>
      </c>
      <c r="N10" s="115"/>
    </row>
    <row r="11" spans="1:14" ht="14.25" customHeight="1">
      <c r="A11" s="549">
        <v>208</v>
      </c>
      <c r="B11" s="549">
        <v>226</v>
      </c>
      <c r="C11" s="549">
        <v>174</v>
      </c>
      <c r="D11" s="549">
        <v>122</v>
      </c>
      <c r="E11" s="549">
        <v>68</v>
      </c>
      <c r="F11" s="549">
        <v>41</v>
      </c>
      <c r="G11" s="549">
        <v>5</v>
      </c>
      <c r="H11" s="549">
        <v>0</v>
      </c>
      <c r="I11" s="549">
        <v>0</v>
      </c>
      <c r="J11" s="688">
        <f t="shared" si="0"/>
        <v>3970</v>
      </c>
      <c r="K11" s="689">
        <f>SUM('- 26 -'!C11:E11)</f>
        <v>382</v>
      </c>
      <c r="L11" s="689">
        <f>SUM('- 26 -'!F11:O11)</f>
        <v>2744</v>
      </c>
      <c r="M11" s="689">
        <f t="shared" si="1"/>
        <v>844</v>
      </c>
      <c r="N11" s="115"/>
    </row>
    <row r="12" spans="1:14" ht="14.25" customHeight="1">
      <c r="A12" s="549">
        <v>64</v>
      </c>
      <c r="B12" s="549">
        <v>69</v>
      </c>
      <c r="C12" s="549">
        <v>56</v>
      </c>
      <c r="D12" s="549">
        <v>43</v>
      </c>
      <c r="E12" s="549">
        <v>35</v>
      </c>
      <c r="F12" s="549">
        <v>10</v>
      </c>
      <c r="G12" s="549">
        <v>5</v>
      </c>
      <c r="H12" s="549">
        <v>1</v>
      </c>
      <c r="I12" s="549">
        <v>0</v>
      </c>
      <c r="J12" s="688">
        <f t="shared" si="0"/>
        <v>1254</v>
      </c>
      <c r="K12" s="689">
        <f>SUM('- 26 -'!C12:E12)</f>
        <v>179</v>
      </c>
      <c r="L12" s="689">
        <f>SUM('- 26 -'!F12:O12)</f>
        <v>792</v>
      </c>
      <c r="M12" s="689">
        <f t="shared" si="1"/>
        <v>283</v>
      </c>
      <c r="N12" s="115"/>
    </row>
    <row r="13" spans="1:14" ht="14.25" customHeight="1">
      <c r="A13" s="549">
        <v>11</v>
      </c>
      <c r="B13" s="549">
        <v>21</v>
      </c>
      <c r="C13" s="549">
        <v>22</v>
      </c>
      <c r="D13" s="549">
        <v>7</v>
      </c>
      <c r="E13" s="549">
        <v>5</v>
      </c>
      <c r="F13" s="549">
        <v>2</v>
      </c>
      <c r="G13" s="549">
        <v>3</v>
      </c>
      <c r="H13" s="549">
        <v>0</v>
      </c>
      <c r="I13" s="549">
        <v>0</v>
      </c>
      <c r="J13" s="688">
        <f t="shared" si="0"/>
        <v>281</v>
      </c>
      <c r="K13" s="689">
        <f>SUM('- 26 -'!C13:E13)</f>
        <v>33</v>
      </c>
      <c r="L13" s="689">
        <f>SUM('- 26 -'!F13:O13)</f>
        <v>177</v>
      </c>
      <c r="M13" s="689">
        <f t="shared" si="1"/>
        <v>71</v>
      </c>
      <c r="N13" s="115"/>
    </row>
    <row r="14" spans="1:14" ht="14.25" customHeight="1">
      <c r="A14" s="549">
        <v>106</v>
      </c>
      <c r="B14" s="549">
        <v>121</v>
      </c>
      <c r="C14" s="549">
        <v>99</v>
      </c>
      <c r="D14" s="549">
        <v>62</v>
      </c>
      <c r="E14" s="549">
        <v>41</v>
      </c>
      <c r="F14" s="549">
        <v>13</v>
      </c>
      <c r="G14" s="549">
        <v>4</v>
      </c>
      <c r="H14" s="549">
        <v>0</v>
      </c>
      <c r="I14" s="549">
        <v>0</v>
      </c>
      <c r="J14" s="688">
        <f t="shared" si="0"/>
        <v>1786</v>
      </c>
      <c r="K14" s="689">
        <f>SUM('- 26 -'!C14:E14)</f>
        <v>211</v>
      </c>
      <c r="L14" s="689">
        <f>SUM('- 26 -'!F14:O14)</f>
        <v>1129</v>
      </c>
      <c r="M14" s="689">
        <f t="shared" si="1"/>
        <v>446</v>
      </c>
      <c r="N14" s="115"/>
    </row>
    <row r="15" spans="1:14" ht="14.25" customHeight="1">
      <c r="A15" s="549">
        <v>111</v>
      </c>
      <c r="B15" s="549">
        <v>118</v>
      </c>
      <c r="C15" s="549">
        <v>104</v>
      </c>
      <c r="D15" s="549">
        <v>89</v>
      </c>
      <c r="E15" s="549">
        <v>49</v>
      </c>
      <c r="F15" s="549">
        <v>12</v>
      </c>
      <c r="G15" s="549">
        <v>4</v>
      </c>
      <c r="H15" s="549">
        <v>0</v>
      </c>
      <c r="I15" s="549">
        <v>0</v>
      </c>
      <c r="J15" s="688">
        <f t="shared" si="0"/>
        <v>1992</v>
      </c>
      <c r="K15" s="689">
        <f>SUM('- 26 -'!C15:E15)</f>
        <v>237</v>
      </c>
      <c r="L15" s="689">
        <f>SUM('- 26 -'!F15:O15)</f>
        <v>1268</v>
      </c>
      <c r="M15" s="689">
        <f t="shared" si="1"/>
        <v>487</v>
      </c>
      <c r="N15" s="115"/>
    </row>
    <row r="16" spans="1:14" ht="14.25" customHeight="1">
      <c r="A16" s="549">
        <v>107</v>
      </c>
      <c r="B16" s="549">
        <v>143</v>
      </c>
      <c r="C16" s="549">
        <v>116</v>
      </c>
      <c r="D16" s="549">
        <v>81</v>
      </c>
      <c r="E16" s="549">
        <v>61</v>
      </c>
      <c r="F16" s="549">
        <v>23</v>
      </c>
      <c r="G16" s="549">
        <v>10</v>
      </c>
      <c r="H16" s="549">
        <v>2</v>
      </c>
      <c r="I16" s="549">
        <v>0</v>
      </c>
      <c r="J16" s="688">
        <f t="shared" si="0"/>
        <v>2187</v>
      </c>
      <c r="K16" s="689">
        <f>SUM('- 26 -'!C16:E16)</f>
        <v>309</v>
      </c>
      <c r="L16" s="689">
        <f>SUM('- 26 -'!F16:O16)</f>
        <v>1335</v>
      </c>
      <c r="M16" s="689">
        <f t="shared" si="1"/>
        <v>543</v>
      </c>
      <c r="N16" s="115"/>
    </row>
    <row r="17" spans="1:13" ht="9.75" customHeight="1">
      <c r="A17" s="636"/>
      <c r="B17" s="636"/>
      <c r="C17" s="636"/>
      <c r="D17" s="636"/>
      <c r="E17" s="636"/>
      <c r="F17" s="636"/>
      <c r="G17" s="636"/>
      <c r="H17" s="636"/>
      <c r="I17" s="636"/>
      <c r="J17" s="642"/>
      <c r="K17" s="642"/>
      <c r="L17" s="642"/>
      <c r="M17" s="643"/>
    </row>
    <row r="18" spans="1:14" s="66" customFormat="1" ht="14.25" customHeight="1">
      <c r="A18" s="638">
        <f>SUM(A5+A6+A7+A8+A9+A10+A11+A12+A13+A14+A15+A16+'- 25 -'!A48+'- 25 -'!A49+'- 25 -'!A50+'- 25 -'!A51+'- 25 -'!A52+'- 25 -'!A53)</f>
        <v>3622</v>
      </c>
      <c r="B18" s="638">
        <f>SUM(B5+B6+B7+B8+B9+B10+B11+B12+B13+B14+B15+B16+'- 25 -'!B48+'- 25 -'!B49+'- 25 -'!B50+'- 25 -'!B51+'- 25 -'!B52+'- 25 -'!B53)</f>
        <v>4175</v>
      </c>
      <c r="C18" s="638">
        <f>SUM(C5+C6+C7+C8+C9+C10+C11+C12+C13+C14+C15+C16+'- 25 -'!C48+'- 25 -'!C49+'- 25 -'!C50+'- 25 -'!C51+'- 25 -'!C52+'- 25 -'!C53)</f>
        <v>3209</v>
      </c>
      <c r="D18" s="638">
        <f>SUM(D5+D6+D7+D8+D9+D10+D11+D12+D13+D14+D15+D16+'- 25 -'!D48+'- 25 -'!D49+'- 25 -'!D50+'- 25 -'!D51+'- 25 -'!D52+'- 25 -'!D53)</f>
        <v>2174</v>
      </c>
      <c r="E18" s="638">
        <f>SUM(E5+E6+E7+E8+E9+E10+E11+E12+E13+E14+E15+E16+'- 25 -'!E48+'- 25 -'!E49+'- 25 -'!E50+'- 25 -'!E51+'- 25 -'!E52+'- 25 -'!E53)</f>
        <v>1316</v>
      </c>
      <c r="F18" s="638">
        <f>SUM(F5+F6+F7+F8+F9+F10+F11+F12+F13+F14+F15+F16+'- 25 -'!F48+'- 25 -'!F49+'- 25 -'!F50+'- 25 -'!F51+'- 25 -'!F52+'- 25 -'!F53)</f>
        <v>501</v>
      </c>
      <c r="G18" s="638">
        <f>SUM(G5+G6+G7+G8+G9+G10+G11+G12+G13+G14+G15+G16+'- 25 -'!G48+'- 25 -'!G49+'- 25 -'!G50+'- 25 -'!G51+'- 25 -'!G52+'- 25 -'!G53)</f>
        <v>151</v>
      </c>
      <c r="H18" s="638">
        <f>SUM(H5+H6+H7+H8+H9+H10+H11+H12+H13+H14+H15+H16+'- 25 -'!H48+'- 25 -'!H49+'- 25 -'!H50+'- 25 -'!H51+'- 25 -'!H52+'- 25 -'!H53)</f>
        <v>16</v>
      </c>
      <c r="I18" s="638">
        <f>SUM(I5+I6+I7+I8+I9+I10+I11+I12+I13+I14+I15+I16+'- 25 -'!I48+'- 25 -'!I49+'- 25 -'!I50+'- 25 -'!I51+'- 25 -'!I52+'- 25 -'!I53)</f>
        <v>0</v>
      </c>
      <c r="J18" s="690">
        <f>SUM(J5+J6+J7+J8+J9+J10+J11+J12+J13+J14+J15+J16+'- 25 -'!J48+'- 25 -'!J49+'- 25 -'!J50+'- 25 -'!J51+'- 25 -'!J52+'- 25 -'!J53)</f>
        <v>60754</v>
      </c>
      <c r="K18" s="691">
        <f>SUM(K5+K6+K7+K8+K9+K10+K11+K12+K13+K14+K15+K16+'- 25 -'!K48+'- 25 -'!K49+'- 25 -'!K50+'- 25 -'!K51+'- 25 -'!K52+'- 25 -'!K53)</f>
        <v>8076</v>
      </c>
      <c r="L18" s="691">
        <f>SUM(L5+L6+L7+L8+L9+L10+L11+L12+L13+L14+L15+L16+'- 25 -'!L48+'- 25 -'!L49+'- 25 -'!L50+'- 25 -'!L51+'- 25 -'!L52+'- 25 -'!L53)</f>
        <v>37514</v>
      </c>
      <c r="M18" s="691">
        <f>SUM(M5+M6+M7+M8+M9+M10+M11+M12+M13+M14+M15+M16+'- 25 -'!M48+'- 25 -'!M49+'- 25 -'!M50+'- 25 -'!M51+'- 25 -'!M52+'- 25 -'!M53)</f>
        <v>15164</v>
      </c>
      <c r="N18" s="115"/>
    </row>
    <row r="19" spans="1:14" ht="12.75" customHeight="1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644"/>
      <c r="N19" s="115"/>
    </row>
    <row r="20" spans="1:14" ht="14.25" customHeight="1">
      <c r="A20" s="692">
        <v>211</v>
      </c>
      <c r="B20" s="692">
        <v>240</v>
      </c>
      <c r="C20" s="692">
        <v>209</v>
      </c>
      <c r="D20" s="692">
        <v>129</v>
      </c>
      <c r="E20" s="692">
        <v>87</v>
      </c>
      <c r="F20" s="692">
        <v>25</v>
      </c>
      <c r="G20" s="692">
        <v>7</v>
      </c>
      <c r="H20" s="692">
        <v>3</v>
      </c>
      <c r="I20" s="692">
        <v>1</v>
      </c>
      <c r="J20" s="692">
        <f aca="true" t="shared" si="2" ref="J20:J44">SUM(K20:M20)</f>
        <v>2573</v>
      </c>
      <c r="K20" s="692">
        <f>SUM('- 26 -'!C20:E20)</f>
        <v>283</v>
      </c>
      <c r="L20" s="692">
        <f>SUM('- 26 -'!F20:O20)</f>
        <v>1378</v>
      </c>
      <c r="M20" s="692">
        <f>SUM(A20:I20)</f>
        <v>912</v>
      </c>
      <c r="N20" s="67"/>
    </row>
    <row r="21" spans="1:15" ht="14.25" customHeight="1">
      <c r="A21" s="692">
        <v>111</v>
      </c>
      <c r="B21" s="692">
        <v>112</v>
      </c>
      <c r="C21" s="692">
        <v>120</v>
      </c>
      <c r="D21" s="692">
        <v>95</v>
      </c>
      <c r="E21" s="692">
        <v>54</v>
      </c>
      <c r="F21" s="692">
        <v>18</v>
      </c>
      <c r="G21" s="692">
        <v>8</v>
      </c>
      <c r="H21" s="692">
        <v>0</v>
      </c>
      <c r="I21" s="692">
        <v>0</v>
      </c>
      <c r="J21" s="692">
        <f t="shared" si="2"/>
        <v>1666</v>
      </c>
      <c r="K21" s="692">
        <f>SUM('- 26 -'!C21:E21)</f>
        <v>179</v>
      </c>
      <c r="L21" s="692">
        <f>SUM('- 26 -'!F21:O21)</f>
        <v>969</v>
      </c>
      <c r="M21" s="692">
        <f aca="true" t="shared" si="3" ref="M21:M44">SUM(A21:I21)</f>
        <v>518</v>
      </c>
      <c r="N21" s="115"/>
      <c r="O21" s="400"/>
    </row>
    <row r="22" spans="1:14" ht="14.25" customHeight="1">
      <c r="A22" s="692">
        <v>81</v>
      </c>
      <c r="B22" s="692">
        <v>95</v>
      </c>
      <c r="C22" s="692">
        <v>84</v>
      </c>
      <c r="D22" s="692">
        <v>60</v>
      </c>
      <c r="E22" s="692">
        <v>28</v>
      </c>
      <c r="F22" s="692">
        <v>15</v>
      </c>
      <c r="G22" s="692">
        <v>2</v>
      </c>
      <c r="H22" s="692">
        <v>0</v>
      </c>
      <c r="I22" s="692">
        <v>0</v>
      </c>
      <c r="J22" s="692">
        <f t="shared" si="2"/>
        <v>1477</v>
      </c>
      <c r="K22" s="692">
        <f>SUM('- 26 -'!C22:E22)</f>
        <v>206</v>
      </c>
      <c r="L22" s="692">
        <f>SUM('- 26 -'!F22:O22)</f>
        <v>906</v>
      </c>
      <c r="M22" s="692">
        <f t="shared" si="3"/>
        <v>365</v>
      </c>
      <c r="N22" s="115"/>
    </row>
    <row r="23" spans="1:14" ht="14.25" customHeight="1">
      <c r="A23" s="692">
        <v>183</v>
      </c>
      <c r="B23" s="692">
        <v>197</v>
      </c>
      <c r="C23" s="692">
        <v>163</v>
      </c>
      <c r="D23" s="692">
        <v>142</v>
      </c>
      <c r="E23" s="692">
        <v>82</v>
      </c>
      <c r="F23" s="692">
        <v>29</v>
      </c>
      <c r="G23" s="692">
        <v>6</v>
      </c>
      <c r="H23" s="692">
        <v>2</v>
      </c>
      <c r="I23" s="692">
        <v>0</v>
      </c>
      <c r="J23" s="692">
        <f t="shared" si="2"/>
        <v>2803</v>
      </c>
      <c r="K23" s="692">
        <f>SUM('- 26 -'!C23:E23)</f>
        <v>385</v>
      </c>
      <c r="L23" s="692">
        <f>SUM('- 26 -'!F23:O23)</f>
        <v>1614</v>
      </c>
      <c r="M23" s="692">
        <f t="shared" si="3"/>
        <v>804</v>
      </c>
      <c r="N23" s="115"/>
    </row>
    <row r="24" spans="1:16" ht="14.25" customHeight="1">
      <c r="A24" s="692">
        <v>46</v>
      </c>
      <c r="B24" s="692">
        <v>63</v>
      </c>
      <c r="C24" s="692">
        <v>76</v>
      </c>
      <c r="D24" s="692">
        <v>36</v>
      </c>
      <c r="E24" s="692">
        <v>18</v>
      </c>
      <c r="F24" s="692">
        <v>12</v>
      </c>
      <c r="G24" s="692">
        <v>2</v>
      </c>
      <c r="H24" s="692">
        <v>1</v>
      </c>
      <c r="I24" s="692">
        <v>0</v>
      </c>
      <c r="J24" s="692">
        <f t="shared" si="2"/>
        <v>781</v>
      </c>
      <c r="K24" s="692">
        <f>SUM('- 26 -'!C24:E24)</f>
        <v>48</v>
      </c>
      <c r="L24" s="692">
        <f>SUM('- 26 -'!F24:O24)</f>
        <v>479</v>
      </c>
      <c r="M24" s="692">
        <f t="shared" si="3"/>
        <v>254</v>
      </c>
      <c r="N24" s="115"/>
      <c r="P24" s="400"/>
    </row>
    <row r="25" spans="1:14" ht="14.25" customHeight="1">
      <c r="A25" s="692">
        <v>97</v>
      </c>
      <c r="B25" s="692">
        <v>125</v>
      </c>
      <c r="C25" s="692">
        <v>98</v>
      </c>
      <c r="D25" s="692">
        <v>80</v>
      </c>
      <c r="E25" s="692">
        <v>56</v>
      </c>
      <c r="F25" s="692">
        <v>20</v>
      </c>
      <c r="G25" s="692">
        <v>6</v>
      </c>
      <c r="H25" s="692">
        <v>1</v>
      </c>
      <c r="I25" s="692">
        <v>0</v>
      </c>
      <c r="J25" s="692">
        <f t="shared" si="2"/>
        <v>1924</v>
      </c>
      <c r="K25" s="692">
        <f>SUM('- 26 -'!C25:E25)</f>
        <v>271</v>
      </c>
      <c r="L25" s="692">
        <f>SUM('- 26 -'!F25:O25)</f>
        <v>1170</v>
      </c>
      <c r="M25" s="692">
        <f t="shared" si="3"/>
        <v>483</v>
      </c>
      <c r="N25" s="115"/>
    </row>
    <row r="26" spans="1:14" ht="14.25" customHeight="1">
      <c r="A26" s="692">
        <v>37</v>
      </c>
      <c r="B26" s="692">
        <v>43</v>
      </c>
      <c r="C26" s="692">
        <v>20</v>
      </c>
      <c r="D26" s="692">
        <v>18</v>
      </c>
      <c r="E26" s="692">
        <v>16</v>
      </c>
      <c r="F26" s="692">
        <v>6</v>
      </c>
      <c r="G26" s="692">
        <v>1</v>
      </c>
      <c r="H26" s="692">
        <v>0</v>
      </c>
      <c r="I26" s="692">
        <v>0</v>
      </c>
      <c r="J26" s="692">
        <f t="shared" si="2"/>
        <v>617</v>
      </c>
      <c r="K26" s="692">
        <f>SUM('- 26 -'!C26:E26)</f>
        <v>82</v>
      </c>
      <c r="L26" s="692">
        <f>SUM('- 26 -'!F26:O26)</f>
        <v>394</v>
      </c>
      <c r="M26" s="692">
        <f t="shared" si="3"/>
        <v>141</v>
      </c>
      <c r="N26" s="115"/>
    </row>
    <row r="27" spans="1:14" ht="14.25" customHeight="1">
      <c r="A27" s="692">
        <v>317</v>
      </c>
      <c r="B27" s="692">
        <v>371</v>
      </c>
      <c r="C27" s="692">
        <v>334</v>
      </c>
      <c r="D27" s="692">
        <v>203</v>
      </c>
      <c r="E27" s="692">
        <v>100</v>
      </c>
      <c r="F27" s="692">
        <v>41</v>
      </c>
      <c r="G27" s="692">
        <v>8</v>
      </c>
      <c r="H27" s="692">
        <v>2</v>
      </c>
      <c r="I27" s="692">
        <v>0</v>
      </c>
      <c r="J27" s="692">
        <f t="shared" si="2"/>
        <v>5225</v>
      </c>
      <c r="K27" s="692">
        <f>SUM('- 26 -'!C27:E27)</f>
        <v>570</v>
      </c>
      <c r="L27" s="692">
        <f>SUM('- 26 -'!F27:O27)</f>
        <v>3279</v>
      </c>
      <c r="M27" s="692">
        <f t="shared" si="3"/>
        <v>1376</v>
      </c>
      <c r="N27" s="115"/>
    </row>
    <row r="28" spans="1:14" ht="14.25" customHeight="1">
      <c r="A28" s="692">
        <v>399</v>
      </c>
      <c r="B28" s="692">
        <v>554</v>
      </c>
      <c r="C28" s="692">
        <v>420</v>
      </c>
      <c r="D28" s="692">
        <v>274</v>
      </c>
      <c r="E28" s="692">
        <v>145</v>
      </c>
      <c r="F28" s="692">
        <v>45</v>
      </c>
      <c r="G28" s="692">
        <v>16</v>
      </c>
      <c r="H28" s="692">
        <v>1</v>
      </c>
      <c r="I28" s="692">
        <v>1</v>
      </c>
      <c r="J28" s="692">
        <f t="shared" si="2"/>
        <v>6893</v>
      </c>
      <c r="K28" s="692">
        <f>SUM('- 26 -'!C28:E28)</f>
        <v>909</v>
      </c>
      <c r="L28" s="692">
        <f>SUM('- 26 -'!F28:O28)</f>
        <v>4129</v>
      </c>
      <c r="M28" s="692">
        <f t="shared" si="3"/>
        <v>1855</v>
      </c>
      <c r="N28" s="115"/>
    </row>
    <row r="29" spans="1:14" ht="14.25" customHeight="1">
      <c r="A29" s="692">
        <v>78</v>
      </c>
      <c r="B29" s="692">
        <v>68</v>
      </c>
      <c r="C29" s="692">
        <v>61</v>
      </c>
      <c r="D29" s="692">
        <v>60</v>
      </c>
      <c r="E29" s="692">
        <v>30</v>
      </c>
      <c r="F29" s="692">
        <v>9</v>
      </c>
      <c r="G29" s="692">
        <v>2</v>
      </c>
      <c r="H29" s="692">
        <v>0</v>
      </c>
      <c r="I29" s="692">
        <v>0</v>
      </c>
      <c r="J29" s="692">
        <f t="shared" si="2"/>
        <v>1142</v>
      </c>
      <c r="K29" s="692">
        <f>SUM('- 26 -'!C29:E29)</f>
        <v>102</v>
      </c>
      <c r="L29" s="692">
        <f>SUM('- 26 -'!F29:O29)</f>
        <v>732</v>
      </c>
      <c r="M29" s="692">
        <f t="shared" si="3"/>
        <v>308</v>
      </c>
      <c r="N29" s="115"/>
    </row>
    <row r="30" spans="1:14" ht="14.25" customHeight="1">
      <c r="A30" s="692">
        <v>85</v>
      </c>
      <c r="B30" s="692">
        <v>109</v>
      </c>
      <c r="C30" s="692">
        <v>79</v>
      </c>
      <c r="D30" s="692">
        <v>70</v>
      </c>
      <c r="E30" s="692">
        <v>36</v>
      </c>
      <c r="F30" s="692">
        <v>6</v>
      </c>
      <c r="G30" s="692">
        <v>3</v>
      </c>
      <c r="H30" s="692">
        <v>0</v>
      </c>
      <c r="I30" s="692">
        <v>0</v>
      </c>
      <c r="J30" s="692">
        <f t="shared" si="2"/>
        <v>1257</v>
      </c>
      <c r="K30" s="692">
        <f>SUM('- 26 -'!C30:E30)</f>
        <v>156</v>
      </c>
      <c r="L30" s="692">
        <f>SUM('- 26 -'!F30:O30)</f>
        <v>713</v>
      </c>
      <c r="M30" s="692">
        <f t="shared" si="3"/>
        <v>388</v>
      </c>
      <c r="N30" s="115"/>
    </row>
    <row r="31" spans="1:14" ht="14.25" customHeight="1">
      <c r="A31" s="692">
        <v>74</v>
      </c>
      <c r="B31" s="692">
        <v>85</v>
      </c>
      <c r="C31" s="692">
        <v>115</v>
      </c>
      <c r="D31" s="692">
        <v>110</v>
      </c>
      <c r="E31" s="692">
        <v>59</v>
      </c>
      <c r="F31" s="692">
        <v>21</v>
      </c>
      <c r="G31" s="692">
        <v>5</v>
      </c>
      <c r="H31" s="692">
        <v>0</v>
      </c>
      <c r="I31" s="692">
        <v>0</v>
      </c>
      <c r="J31" s="692">
        <f t="shared" si="2"/>
        <v>1154</v>
      </c>
      <c r="K31" s="692">
        <f>SUM('- 26 -'!C31:E31)</f>
        <v>138</v>
      </c>
      <c r="L31" s="692">
        <f>SUM('- 26 -'!F31:O31)</f>
        <v>547</v>
      </c>
      <c r="M31" s="692">
        <f t="shared" si="3"/>
        <v>469</v>
      </c>
      <c r="N31" s="115"/>
    </row>
    <row r="32" spans="1:14" ht="14.25" customHeight="1">
      <c r="A32" s="692">
        <v>90</v>
      </c>
      <c r="B32" s="692">
        <v>110</v>
      </c>
      <c r="C32" s="692">
        <v>102</v>
      </c>
      <c r="D32" s="692">
        <v>97</v>
      </c>
      <c r="E32" s="692">
        <v>43</v>
      </c>
      <c r="F32" s="692">
        <v>21</v>
      </c>
      <c r="G32" s="692">
        <v>4</v>
      </c>
      <c r="H32" s="692">
        <v>0</v>
      </c>
      <c r="I32" s="692">
        <v>0</v>
      </c>
      <c r="J32" s="692">
        <f t="shared" si="2"/>
        <v>1698</v>
      </c>
      <c r="K32" s="692">
        <f>SUM('- 26 -'!C32:E32)</f>
        <v>238</v>
      </c>
      <c r="L32" s="692">
        <f>SUM('- 26 -'!F32:O32)</f>
        <v>993</v>
      </c>
      <c r="M32" s="692">
        <f t="shared" si="3"/>
        <v>467</v>
      </c>
      <c r="N32" s="115"/>
    </row>
    <row r="33" spans="1:14" ht="14.25" customHeight="1">
      <c r="A33" s="692">
        <v>19</v>
      </c>
      <c r="B33" s="692">
        <v>21</v>
      </c>
      <c r="C33" s="692">
        <v>18</v>
      </c>
      <c r="D33" s="692">
        <v>13</v>
      </c>
      <c r="E33" s="692">
        <v>18</v>
      </c>
      <c r="F33" s="692">
        <v>5</v>
      </c>
      <c r="G33" s="692">
        <v>2</v>
      </c>
      <c r="H33" s="692">
        <v>1</v>
      </c>
      <c r="I33" s="692">
        <v>0</v>
      </c>
      <c r="J33" s="692">
        <f t="shared" si="2"/>
        <v>547</v>
      </c>
      <c r="K33" s="692">
        <f>SUM('- 26 -'!C33:E33)</f>
        <v>103</v>
      </c>
      <c r="L33" s="692">
        <f>SUM('- 26 -'!F33:O33)</f>
        <v>347</v>
      </c>
      <c r="M33" s="692">
        <f t="shared" si="3"/>
        <v>97</v>
      </c>
      <c r="N33" s="115"/>
    </row>
    <row r="34" spans="1:14" ht="14.25" customHeight="1">
      <c r="A34" s="692">
        <v>42</v>
      </c>
      <c r="B34" s="692">
        <v>68</v>
      </c>
      <c r="C34" s="692">
        <v>49</v>
      </c>
      <c r="D34" s="692">
        <v>36</v>
      </c>
      <c r="E34" s="692">
        <v>21</v>
      </c>
      <c r="F34" s="692">
        <v>11</v>
      </c>
      <c r="G34" s="692">
        <v>3</v>
      </c>
      <c r="H34" s="692">
        <v>2</v>
      </c>
      <c r="I34" s="692">
        <v>0</v>
      </c>
      <c r="J34" s="692">
        <f t="shared" si="2"/>
        <v>772</v>
      </c>
      <c r="K34" s="692">
        <f>SUM('- 26 -'!C34:E34)</f>
        <v>101</v>
      </c>
      <c r="L34" s="692">
        <f>SUM('- 26 -'!F34:O34)</f>
        <v>439</v>
      </c>
      <c r="M34" s="692">
        <f t="shared" si="3"/>
        <v>232</v>
      </c>
      <c r="N34" s="115"/>
    </row>
    <row r="35" spans="1:14" ht="14.25" customHeight="1">
      <c r="A35" s="692">
        <v>129</v>
      </c>
      <c r="B35" s="692">
        <v>170</v>
      </c>
      <c r="C35" s="692">
        <v>122</v>
      </c>
      <c r="D35" s="692">
        <v>62</v>
      </c>
      <c r="E35" s="692">
        <v>30</v>
      </c>
      <c r="F35" s="692">
        <v>15</v>
      </c>
      <c r="G35" s="692">
        <v>2</v>
      </c>
      <c r="H35" s="692">
        <v>0</v>
      </c>
      <c r="I35" s="692">
        <v>0</v>
      </c>
      <c r="J35" s="692">
        <f t="shared" si="2"/>
        <v>1845</v>
      </c>
      <c r="K35" s="692">
        <f>SUM('- 26 -'!C35:E35)</f>
        <v>318</v>
      </c>
      <c r="L35" s="692">
        <f>SUM('- 26 -'!F35:O35)</f>
        <v>997</v>
      </c>
      <c r="M35" s="692">
        <f t="shared" si="3"/>
        <v>530</v>
      </c>
      <c r="N35" s="115"/>
    </row>
    <row r="36" spans="1:14" ht="14.25" customHeight="1">
      <c r="A36" s="692">
        <v>41</v>
      </c>
      <c r="B36" s="692">
        <v>45</v>
      </c>
      <c r="C36" s="692">
        <v>29</v>
      </c>
      <c r="D36" s="692">
        <v>30</v>
      </c>
      <c r="E36" s="692">
        <v>20</v>
      </c>
      <c r="F36" s="692">
        <v>19</v>
      </c>
      <c r="G36" s="692">
        <v>5</v>
      </c>
      <c r="H36" s="692">
        <v>1</v>
      </c>
      <c r="I36" s="692">
        <v>0</v>
      </c>
      <c r="J36" s="692">
        <f t="shared" si="2"/>
        <v>659</v>
      </c>
      <c r="K36" s="692">
        <f>SUM('- 26 -'!C36:E36)</f>
        <v>84</v>
      </c>
      <c r="L36" s="692">
        <f>SUM('- 26 -'!F36:O36)</f>
        <v>385</v>
      </c>
      <c r="M36" s="692">
        <f t="shared" si="3"/>
        <v>190</v>
      </c>
      <c r="N36" s="115"/>
    </row>
    <row r="37" spans="1:14" ht="14.25" customHeight="1">
      <c r="A37" s="692">
        <v>70</v>
      </c>
      <c r="B37" s="692">
        <v>132</v>
      </c>
      <c r="C37" s="692">
        <v>220</v>
      </c>
      <c r="D37" s="692">
        <v>192</v>
      </c>
      <c r="E37" s="692">
        <v>90</v>
      </c>
      <c r="F37" s="692">
        <v>21</v>
      </c>
      <c r="G37" s="692">
        <v>6</v>
      </c>
      <c r="H37" s="692">
        <v>1</v>
      </c>
      <c r="I37" s="692">
        <v>0</v>
      </c>
      <c r="J37" s="692">
        <f t="shared" si="2"/>
        <v>1543</v>
      </c>
      <c r="K37" s="692">
        <f>SUM('- 26 -'!C37:E37)</f>
        <v>150</v>
      </c>
      <c r="L37" s="692">
        <f>SUM('- 26 -'!F37:O37)</f>
        <v>661</v>
      </c>
      <c r="M37" s="692">
        <f t="shared" si="3"/>
        <v>732</v>
      </c>
      <c r="N37" s="115"/>
    </row>
    <row r="38" spans="1:14" ht="14.25" customHeight="1">
      <c r="A38" s="692">
        <v>97</v>
      </c>
      <c r="B38" s="692">
        <v>100</v>
      </c>
      <c r="C38" s="692">
        <v>94</v>
      </c>
      <c r="D38" s="692">
        <v>60</v>
      </c>
      <c r="E38" s="692">
        <v>43</v>
      </c>
      <c r="F38" s="692">
        <v>14</v>
      </c>
      <c r="G38" s="692">
        <v>7</v>
      </c>
      <c r="H38" s="692">
        <v>0</v>
      </c>
      <c r="I38" s="692">
        <v>0</v>
      </c>
      <c r="J38" s="692">
        <f t="shared" si="2"/>
        <v>1754</v>
      </c>
      <c r="K38" s="692">
        <f>SUM('- 26 -'!C38:E38)</f>
        <v>252</v>
      </c>
      <c r="L38" s="692">
        <f>SUM('- 26 -'!F38:O38)</f>
        <v>1087</v>
      </c>
      <c r="M38" s="692">
        <f t="shared" si="3"/>
        <v>415</v>
      </c>
      <c r="N38" s="115"/>
    </row>
    <row r="39" spans="1:14" ht="14.25" customHeight="1">
      <c r="A39" s="692">
        <v>99</v>
      </c>
      <c r="B39" s="692">
        <v>102</v>
      </c>
      <c r="C39" s="692">
        <v>56</v>
      </c>
      <c r="D39" s="692">
        <v>45</v>
      </c>
      <c r="E39" s="692">
        <v>34</v>
      </c>
      <c r="F39" s="692">
        <v>17</v>
      </c>
      <c r="G39" s="692">
        <v>4</v>
      </c>
      <c r="H39" s="692">
        <v>0</v>
      </c>
      <c r="I39" s="692">
        <v>0</v>
      </c>
      <c r="J39" s="692">
        <f t="shared" si="2"/>
        <v>1717</v>
      </c>
      <c r="K39" s="692">
        <f>SUM('- 26 -'!C39:E39)</f>
        <v>249</v>
      </c>
      <c r="L39" s="692">
        <f>SUM('- 26 -'!F39:O39)</f>
        <v>1111</v>
      </c>
      <c r="M39" s="692">
        <f t="shared" si="3"/>
        <v>357</v>
      </c>
      <c r="N39" s="115"/>
    </row>
    <row r="40" spans="1:14" ht="14.25" customHeight="1">
      <c r="A40" s="692">
        <v>76</v>
      </c>
      <c r="B40" s="692">
        <v>93</v>
      </c>
      <c r="C40" s="692">
        <v>40</v>
      </c>
      <c r="D40" s="692">
        <v>31</v>
      </c>
      <c r="E40" s="692">
        <v>33</v>
      </c>
      <c r="F40" s="692">
        <v>12</v>
      </c>
      <c r="G40" s="692">
        <v>4</v>
      </c>
      <c r="H40" s="692">
        <v>5</v>
      </c>
      <c r="I40" s="692">
        <v>0</v>
      </c>
      <c r="J40" s="692">
        <f t="shared" si="2"/>
        <v>1287</v>
      </c>
      <c r="K40" s="692">
        <f>SUM('- 26 -'!C40:E40)</f>
        <v>205</v>
      </c>
      <c r="L40" s="692">
        <f>SUM('- 26 -'!F40:O40)</f>
        <v>788</v>
      </c>
      <c r="M40" s="692">
        <f t="shared" si="3"/>
        <v>294</v>
      </c>
      <c r="N40" s="115"/>
    </row>
    <row r="41" spans="1:14" ht="14.25" customHeight="1">
      <c r="A41" s="692">
        <v>20</v>
      </c>
      <c r="B41" s="692">
        <v>18</v>
      </c>
      <c r="C41" s="692">
        <v>10</v>
      </c>
      <c r="D41" s="692">
        <v>12</v>
      </c>
      <c r="E41" s="692">
        <v>7</v>
      </c>
      <c r="F41" s="692">
        <v>3</v>
      </c>
      <c r="G41" s="692">
        <v>0</v>
      </c>
      <c r="H41" s="692">
        <v>0</v>
      </c>
      <c r="I41" s="692">
        <v>0</v>
      </c>
      <c r="J41" s="692">
        <f t="shared" si="2"/>
        <v>613</v>
      </c>
      <c r="K41" s="692">
        <f>SUM('- 26 -'!C41:E41)</f>
        <v>128</v>
      </c>
      <c r="L41" s="692">
        <f>SUM('- 26 -'!F41:O41)</f>
        <v>415</v>
      </c>
      <c r="M41" s="692">
        <f t="shared" si="3"/>
        <v>70</v>
      </c>
      <c r="N41" s="115"/>
    </row>
    <row r="42" spans="1:14" ht="14.25" customHeight="1">
      <c r="A42" s="692">
        <v>32</v>
      </c>
      <c r="B42" s="692">
        <v>43</v>
      </c>
      <c r="C42" s="692">
        <v>25</v>
      </c>
      <c r="D42" s="692">
        <v>14</v>
      </c>
      <c r="E42" s="692">
        <v>10</v>
      </c>
      <c r="F42" s="692">
        <v>3</v>
      </c>
      <c r="G42" s="692">
        <v>1</v>
      </c>
      <c r="H42" s="692">
        <v>0</v>
      </c>
      <c r="I42" s="692">
        <v>0</v>
      </c>
      <c r="J42" s="692">
        <f t="shared" si="2"/>
        <v>1097</v>
      </c>
      <c r="K42" s="692">
        <f>SUM('- 26 -'!C42:E42)</f>
        <v>223</v>
      </c>
      <c r="L42" s="692">
        <f>SUM('- 26 -'!F42:O42)</f>
        <v>746</v>
      </c>
      <c r="M42" s="692">
        <f t="shared" si="3"/>
        <v>128</v>
      </c>
      <c r="N42" s="115"/>
    </row>
    <row r="43" spans="1:14" ht="14.25" customHeight="1">
      <c r="A43" s="692">
        <v>23</v>
      </c>
      <c r="B43" s="692">
        <v>19</v>
      </c>
      <c r="C43" s="692">
        <v>13</v>
      </c>
      <c r="D43" s="692">
        <v>10</v>
      </c>
      <c r="E43" s="692">
        <v>4</v>
      </c>
      <c r="F43" s="692">
        <v>3</v>
      </c>
      <c r="G43" s="692">
        <v>0</v>
      </c>
      <c r="H43" s="692">
        <v>0</v>
      </c>
      <c r="I43" s="692">
        <v>0</v>
      </c>
      <c r="J43" s="692">
        <f t="shared" si="2"/>
        <v>748</v>
      </c>
      <c r="K43" s="692">
        <f>SUM('- 26 -'!C43:E43)</f>
        <v>182</v>
      </c>
      <c r="L43" s="692">
        <f>SUM('- 26 -'!F43:O43)</f>
        <v>494</v>
      </c>
      <c r="M43" s="692">
        <f t="shared" si="3"/>
        <v>72</v>
      </c>
      <c r="N43" s="115"/>
    </row>
    <row r="44" spans="1:15" ht="14.25" customHeight="1">
      <c r="A44" s="692">
        <v>26</v>
      </c>
      <c r="B44" s="692">
        <v>34</v>
      </c>
      <c r="C44" s="692">
        <v>24</v>
      </c>
      <c r="D44" s="692">
        <v>18</v>
      </c>
      <c r="E44" s="692">
        <v>12</v>
      </c>
      <c r="F44" s="692">
        <v>8</v>
      </c>
      <c r="G44" s="692">
        <v>2</v>
      </c>
      <c r="H44" s="692">
        <v>0</v>
      </c>
      <c r="I44" s="692">
        <v>0</v>
      </c>
      <c r="J44" s="692">
        <f t="shared" si="2"/>
        <v>872</v>
      </c>
      <c r="K44" s="692">
        <f>SUM('- 26 -'!C44:E44)</f>
        <v>153</v>
      </c>
      <c r="L44" s="692">
        <f>SUM('- 26 -'!F44:O44)</f>
        <v>595</v>
      </c>
      <c r="M44" s="692">
        <f t="shared" si="3"/>
        <v>124</v>
      </c>
      <c r="N44" s="115"/>
      <c r="O44" s="118"/>
    </row>
    <row r="45" spans="1:15" ht="9.75" customHeight="1">
      <c r="A45" s="636"/>
      <c r="B45" s="636"/>
      <c r="C45" s="636"/>
      <c r="D45" s="636"/>
      <c r="E45" s="636"/>
      <c r="F45" s="636"/>
      <c r="G45" s="636"/>
      <c r="H45" s="636"/>
      <c r="I45" s="636"/>
      <c r="J45" s="646"/>
      <c r="K45" s="646"/>
      <c r="L45" s="646"/>
      <c r="M45" s="647"/>
      <c r="O45" s="118"/>
    </row>
    <row r="46" spans="1:14" s="469" customFormat="1" ht="14.25" customHeight="1">
      <c r="A46" s="638">
        <f>SUM(A20:A45)</f>
        <v>2483</v>
      </c>
      <c r="B46" s="638">
        <f aca="true" t="shared" si="4" ref="B46:M46">SUM(B20:B45)</f>
        <v>3017</v>
      </c>
      <c r="C46" s="638">
        <f t="shared" si="4"/>
        <v>2581</v>
      </c>
      <c r="D46" s="638">
        <f t="shared" si="4"/>
        <v>1897</v>
      </c>
      <c r="E46" s="638">
        <f t="shared" si="4"/>
        <v>1076</v>
      </c>
      <c r="F46" s="638">
        <f t="shared" si="4"/>
        <v>399</v>
      </c>
      <c r="G46" s="638">
        <f t="shared" si="4"/>
        <v>106</v>
      </c>
      <c r="H46" s="638">
        <f t="shared" si="4"/>
        <v>20</v>
      </c>
      <c r="I46" s="638">
        <f t="shared" si="4"/>
        <v>2</v>
      </c>
      <c r="J46" s="638">
        <f t="shared" si="4"/>
        <v>42664</v>
      </c>
      <c r="K46" s="638">
        <f t="shared" si="4"/>
        <v>5715</v>
      </c>
      <c r="L46" s="638">
        <f t="shared" si="4"/>
        <v>25368</v>
      </c>
      <c r="M46" s="638">
        <f t="shared" si="4"/>
        <v>11581</v>
      </c>
      <c r="N46" s="462"/>
    </row>
    <row r="47" spans="1:14" ht="12.75" customHeight="1">
      <c r="A47" s="645"/>
      <c r="B47" s="645"/>
      <c r="C47" s="645"/>
      <c r="D47" s="645"/>
      <c r="E47" s="645"/>
      <c r="F47" s="645"/>
      <c r="G47" s="645"/>
      <c r="H47" s="645"/>
      <c r="I47" s="645"/>
      <c r="J47" s="648"/>
      <c r="K47" s="648"/>
      <c r="L47" s="648"/>
      <c r="M47" s="648"/>
      <c r="N47" s="115"/>
    </row>
    <row r="48" spans="1:14" ht="14.25" customHeight="1">
      <c r="A48" s="549">
        <v>136</v>
      </c>
      <c r="B48" s="549">
        <v>184</v>
      </c>
      <c r="C48" s="549">
        <v>127</v>
      </c>
      <c r="D48" s="549">
        <v>98</v>
      </c>
      <c r="E48" s="549">
        <v>65</v>
      </c>
      <c r="F48" s="549">
        <v>30</v>
      </c>
      <c r="G48" s="549">
        <v>3</v>
      </c>
      <c r="H48" s="549">
        <v>0</v>
      </c>
      <c r="I48" s="549">
        <v>0</v>
      </c>
      <c r="J48" s="548">
        <f aca="true" t="shared" si="5" ref="J48:J53">SUM(K48:M48)</f>
        <v>2734</v>
      </c>
      <c r="K48" s="684">
        <f>SUM('- 26 -'!C48:E48)</f>
        <v>524</v>
      </c>
      <c r="L48" s="684">
        <f>SUM('- 26 -'!F48:O48)</f>
        <v>1567</v>
      </c>
      <c r="M48" s="644">
        <f aca="true" t="shared" si="6" ref="M48:M53">SUM(A48:I48)</f>
        <v>643</v>
      </c>
      <c r="N48" s="115"/>
    </row>
    <row r="49" spans="1:14" ht="14.25" customHeight="1">
      <c r="A49" s="549">
        <v>90</v>
      </c>
      <c r="B49" s="549">
        <v>100</v>
      </c>
      <c r="C49" s="549">
        <v>70</v>
      </c>
      <c r="D49" s="549">
        <v>56</v>
      </c>
      <c r="E49" s="549">
        <v>27</v>
      </c>
      <c r="F49" s="549">
        <v>17</v>
      </c>
      <c r="G49" s="549">
        <v>4</v>
      </c>
      <c r="H49" s="549">
        <v>0</v>
      </c>
      <c r="I49" s="549">
        <v>0</v>
      </c>
      <c r="J49" s="548">
        <f t="shared" si="5"/>
        <v>1932</v>
      </c>
      <c r="K49" s="684">
        <f>SUM('- 26 -'!C49:E49)</f>
        <v>316</v>
      </c>
      <c r="L49" s="684">
        <f>SUM('- 26 -'!F49:O49)</f>
        <v>1252</v>
      </c>
      <c r="M49" s="684">
        <f t="shared" si="6"/>
        <v>364</v>
      </c>
      <c r="N49" s="115"/>
    </row>
    <row r="50" spans="1:14" ht="14.25" customHeight="1">
      <c r="A50" s="549">
        <v>75</v>
      </c>
      <c r="B50" s="549">
        <v>106</v>
      </c>
      <c r="C50" s="549">
        <v>115</v>
      </c>
      <c r="D50" s="549">
        <v>81</v>
      </c>
      <c r="E50" s="549">
        <v>35</v>
      </c>
      <c r="F50" s="549">
        <v>19</v>
      </c>
      <c r="G50" s="549">
        <v>8</v>
      </c>
      <c r="H50" s="549">
        <v>0</v>
      </c>
      <c r="I50" s="549">
        <v>0</v>
      </c>
      <c r="J50" s="548">
        <f t="shared" si="5"/>
        <v>1652</v>
      </c>
      <c r="K50" s="684">
        <f>SUM('- 26 -'!C50:E50)</f>
        <v>244</v>
      </c>
      <c r="L50" s="684">
        <f>SUM('- 26 -'!F50:O50)</f>
        <v>969</v>
      </c>
      <c r="M50" s="684">
        <f t="shared" si="6"/>
        <v>439</v>
      </c>
      <c r="N50" s="115"/>
    </row>
    <row r="51" spans="1:15" ht="14.25" customHeight="1">
      <c r="A51" s="549">
        <v>118</v>
      </c>
      <c r="B51" s="549">
        <v>141</v>
      </c>
      <c r="C51" s="549">
        <v>117</v>
      </c>
      <c r="D51" s="549">
        <v>87</v>
      </c>
      <c r="E51" s="549">
        <v>57</v>
      </c>
      <c r="F51" s="549">
        <v>21</v>
      </c>
      <c r="G51" s="549">
        <v>5</v>
      </c>
      <c r="H51" s="549">
        <v>0</v>
      </c>
      <c r="I51" s="549">
        <v>0</v>
      </c>
      <c r="J51" s="548">
        <f t="shared" si="5"/>
        <v>2191</v>
      </c>
      <c r="K51" s="684">
        <f>SUM('- 26 -'!C51:E51)</f>
        <v>313</v>
      </c>
      <c r="L51" s="684">
        <f>SUM('- 26 -'!F51:O51)</f>
        <v>1332</v>
      </c>
      <c r="M51" s="684">
        <f t="shared" si="6"/>
        <v>546</v>
      </c>
      <c r="N51" s="115"/>
      <c r="O51" s="554"/>
    </row>
    <row r="52" spans="1:14" ht="14.25" customHeight="1">
      <c r="A52" s="549">
        <v>73</v>
      </c>
      <c r="B52" s="549">
        <v>97</v>
      </c>
      <c r="C52" s="549">
        <v>78</v>
      </c>
      <c r="D52" s="549">
        <v>60</v>
      </c>
      <c r="E52" s="549">
        <v>22</v>
      </c>
      <c r="F52" s="549">
        <v>13</v>
      </c>
      <c r="G52" s="549">
        <v>1</v>
      </c>
      <c r="H52" s="549">
        <v>0</v>
      </c>
      <c r="I52" s="549">
        <v>0</v>
      </c>
      <c r="J52" s="548">
        <f t="shared" si="5"/>
        <v>1447</v>
      </c>
      <c r="K52" s="684">
        <f>SUM('- 26 -'!C52:E52)</f>
        <v>206</v>
      </c>
      <c r="L52" s="684">
        <f>SUM('- 26 -'!F52:O52)</f>
        <v>897</v>
      </c>
      <c r="M52" s="684">
        <f t="shared" si="6"/>
        <v>344</v>
      </c>
      <c r="N52" s="115"/>
    </row>
    <row r="53" spans="1:14" ht="14.25" customHeight="1" thickBot="1">
      <c r="A53" s="680">
        <v>133</v>
      </c>
      <c r="B53" s="680">
        <v>164</v>
      </c>
      <c r="C53" s="680">
        <v>105</v>
      </c>
      <c r="D53" s="680">
        <v>80</v>
      </c>
      <c r="E53" s="680">
        <v>48</v>
      </c>
      <c r="F53" s="680">
        <v>14</v>
      </c>
      <c r="G53" s="680">
        <v>3</v>
      </c>
      <c r="H53" s="680">
        <v>1</v>
      </c>
      <c r="I53" s="680">
        <v>0</v>
      </c>
      <c r="J53" s="693">
        <f t="shared" si="5"/>
        <v>2316</v>
      </c>
      <c r="K53" s="685">
        <f>SUM('- 26 -'!C53:E53)</f>
        <v>248</v>
      </c>
      <c r="L53" s="685">
        <f>SUM('- 26 -'!F53:O53)</f>
        <v>1520</v>
      </c>
      <c r="M53" s="685">
        <f t="shared" si="6"/>
        <v>548</v>
      </c>
      <c r="N53" s="115"/>
    </row>
    <row r="54" spans="1:13" ht="18" customHeight="1" thickTop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119"/>
      <c r="K56" s="67"/>
      <c r="L56" s="67"/>
      <c r="M56" s="67"/>
    </row>
    <row r="57" spans="1:13" ht="12.75" customHeight="1">
      <c r="A57" s="67"/>
      <c r="B57" s="67"/>
      <c r="C57" s="67"/>
      <c r="D57" s="67"/>
      <c r="E57" s="67"/>
      <c r="F57" s="67"/>
      <c r="G57" s="67"/>
      <c r="H57" s="67"/>
      <c r="I57" s="67"/>
      <c r="J57" s="119"/>
      <c r="K57" s="67"/>
      <c r="L57" s="67"/>
      <c r="M57" s="67"/>
    </row>
    <row r="58" spans="1:13" ht="12.75" customHeight="1">
      <c r="A58" s="67"/>
      <c r="B58" s="67"/>
      <c r="C58" s="67"/>
      <c r="D58" s="67"/>
      <c r="E58" s="67"/>
      <c r="F58" s="67"/>
      <c r="G58" s="67"/>
      <c r="H58" s="67"/>
      <c r="I58" s="67"/>
      <c r="J58" s="119"/>
      <c r="K58" s="67"/>
      <c r="L58" s="67"/>
      <c r="M58" s="67"/>
    </row>
    <row r="59" spans="1:5" ht="18" customHeight="1">
      <c r="A59" s="117"/>
      <c r="B59" s="117"/>
      <c r="C59" s="117"/>
      <c r="D59" s="117"/>
      <c r="E59" s="117"/>
    </row>
  </sheetData>
  <sheetProtection selectLockedCells="1"/>
  <mergeCells count="5">
    <mergeCell ref="J2:M2"/>
    <mergeCell ref="A3:E3"/>
    <mergeCell ref="K3:M3"/>
    <mergeCell ref="F3:I3"/>
    <mergeCell ref="J3:J4"/>
  </mergeCells>
  <printOptions horizontalCentered="1"/>
  <pageMargins left="0.2362204724409449" right="0.2362204724409449" top="0.6692913385826772" bottom="0.7086614173228347" header="0.31496062992125984" footer="0.31496062992125984"/>
  <pageSetup blackAndWhite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48" sqref="A48"/>
    </sheetView>
  </sheetViews>
  <sheetFormatPr defaultColWidth="8.00390625" defaultRowHeight="13.5"/>
  <cols>
    <col min="1" max="1" width="11.875" style="65" customWidth="1"/>
    <col min="2" max="2" width="0.6171875" style="65" customWidth="1"/>
    <col min="3" max="15" width="6.625" style="65" customWidth="1"/>
    <col min="16" max="16384" width="8.00390625" style="65" customWidth="1"/>
  </cols>
  <sheetData>
    <row r="1" ht="26.25" customHeight="1">
      <c r="A1" s="113" t="s">
        <v>580</v>
      </c>
    </row>
    <row r="2" ht="13.5" customHeight="1" thickBot="1"/>
    <row r="3" spans="1:15" ht="18.75" customHeight="1" thickTop="1">
      <c r="A3" s="1086" t="s">
        <v>419</v>
      </c>
      <c r="B3" s="1087"/>
      <c r="C3" s="1092" t="s">
        <v>525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3"/>
    </row>
    <row r="4" spans="1:15" ht="23.25" customHeight="1">
      <c r="A4" s="1088"/>
      <c r="B4" s="1089"/>
      <c r="C4" s="299" t="s">
        <v>526</v>
      </c>
      <c r="D4" s="299" t="s">
        <v>527</v>
      </c>
      <c r="E4" s="299" t="s">
        <v>528</v>
      </c>
      <c r="F4" s="299" t="s">
        <v>429</v>
      </c>
      <c r="G4" s="299" t="s">
        <v>430</v>
      </c>
      <c r="H4" s="299" t="s">
        <v>947</v>
      </c>
      <c r="I4" s="299" t="s">
        <v>432</v>
      </c>
      <c r="J4" s="299" t="s">
        <v>433</v>
      </c>
      <c r="K4" s="299" t="s">
        <v>434</v>
      </c>
      <c r="L4" s="299" t="s">
        <v>471</v>
      </c>
      <c r="M4" s="299" t="s">
        <v>472</v>
      </c>
      <c r="N4" s="299" t="s">
        <v>473</v>
      </c>
      <c r="O4" s="300" t="s">
        <v>474</v>
      </c>
    </row>
    <row r="5" spans="1:15" ht="14.25" customHeight="1">
      <c r="A5" s="115" t="s">
        <v>273</v>
      </c>
      <c r="B5" s="68"/>
      <c r="C5" s="784">
        <v>34</v>
      </c>
      <c r="D5" s="549">
        <v>37</v>
      </c>
      <c r="E5" s="549">
        <v>29</v>
      </c>
      <c r="F5" s="549">
        <v>41</v>
      </c>
      <c r="G5" s="549">
        <v>33</v>
      </c>
      <c r="H5" s="549">
        <v>40</v>
      </c>
      <c r="I5" s="549">
        <v>41</v>
      </c>
      <c r="J5" s="549">
        <v>47</v>
      </c>
      <c r="K5" s="549">
        <v>64</v>
      </c>
      <c r="L5" s="549">
        <v>57</v>
      </c>
      <c r="M5" s="549">
        <v>51</v>
      </c>
      <c r="N5" s="549">
        <v>54</v>
      </c>
      <c r="O5" s="549">
        <v>28</v>
      </c>
    </row>
    <row r="6" spans="1:15" ht="14.25" customHeight="1">
      <c r="A6" s="115" t="s">
        <v>276</v>
      </c>
      <c r="B6" s="68"/>
      <c r="C6" s="784">
        <v>57</v>
      </c>
      <c r="D6" s="549">
        <v>59</v>
      </c>
      <c r="E6" s="549">
        <v>26</v>
      </c>
      <c r="F6" s="549">
        <v>31</v>
      </c>
      <c r="G6" s="549">
        <v>63</v>
      </c>
      <c r="H6" s="549">
        <v>82</v>
      </c>
      <c r="I6" s="549">
        <v>82</v>
      </c>
      <c r="J6" s="549">
        <v>102</v>
      </c>
      <c r="K6" s="549">
        <v>86</v>
      </c>
      <c r="L6" s="549">
        <v>91</v>
      </c>
      <c r="M6" s="549">
        <v>90</v>
      </c>
      <c r="N6" s="549">
        <v>67</v>
      </c>
      <c r="O6" s="549">
        <v>43</v>
      </c>
    </row>
    <row r="7" spans="1:15" ht="14.25" customHeight="1">
      <c r="A7" s="115" t="s">
        <v>279</v>
      </c>
      <c r="B7" s="68"/>
      <c r="C7" s="784">
        <v>75</v>
      </c>
      <c r="D7" s="549">
        <v>64</v>
      </c>
      <c r="E7" s="549">
        <v>58</v>
      </c>
      <c r="F7" s="549">
        <v>55</v>
      </c>
      <c r="G7" s="549">
        <v>83</v>
      </c>
      <c r="H7" s="549">
        <v>122</v>
      </c>
      <c r="I7" s="549">
        <v>119</v>
      </c>
      <c r="J7" s="549">
        <v>140</v>
      </c>
      <c r="K7" s="549">
        <v>151</v>
      </c>
      <c r="L7" s="549">
        <v>123</v>
      </c>
      <c r="M7" s="549">
        <v>121</v>
      </c>
      <c r="N7" s="549">
        <v>97</v>
      </c>
      <c r="O7" s="549">
        <v>85</v>
      </c>
    </row>
    <row r="8" spans="1:15" ht="14.25" customHeight="1">
      <c r="A8" s="115" t="s">
        <v>282</v>
      </c>
      <c r="B8" s="68"/>
      <c r="C8" s="784">
        <v>283</v>
      </c>
      <c r="D8" s="549">
        <v>232</v>
      </c>
      <c r="E8" s="549">
        <v>180</v>
      </c>
      <c r="F8" s="549">
        <v>229</v>
      </c>
      <c r="G8" s="549">
        <v>271</v>
      </c>
      <c r="H8" s="549">
        <v>264</v>
      </c>
      <c r="I8" s="549">
        <v>302</v>
      </c>
      <c r="J8" s="549">
        <v>375</v>
      </c>
      <c r="K8" s="549">
        <v>332</v>
      </c>
      <c r="L8" s="549">
        <v>462</v>
      </c>
      <c r="M8" s="549">
        <v>423</v>
      </c>
      <c r="N8" s="549">
        <v>271</v>
      </c>
      <c r="O8" s="549">
        <v>227</v>
      </c>
    </row>
    <row r="9" spans="1:15" ht="14.25" customHeight="1">
      <c r="A9" s="115" t="s">
        <v>297</v>
      </c>
      <c r="B9" s="68"/>
      <c r="C9" s="784">
        <v>111</v>
      </c>
      <c r="D9" s="549">
        <v>113</v>
      </c>
      <c r="E9" s="549">
        <v>93</v>
      </c>
      <c r="F9" s="549">
        <v>74</v>
      </c>
      <c r="G9" s="549">
        <v>79</v>
      </c>
      <c r="H9" s="549">
        <v>90</v>
      </c>
      <c r="I9" s="549">
        <v>124</v>
      </c>
      <c r="J9" s="549">
        <v>144</v>
      </c>
      <c r="K9" s="549">
        <v>156</v>
      </c>
      <c r="L9" s="549">
        <v>181</v>
      </c>
      <c r="M9" s="549">
        <v>124</v>
      </c>
      <c r="N9" s="549">
        <v>102</v>
      </c>
      <c r="O9" s="549">
        <v>98</v>
      </c>
    </row>
    <row r="10" spans="1:15" ht="14.25" customHeight="1">
      <c r="A10" s="115" t="s">
        <v>300</v>
      </c>
      <c r="B10" s="68"/>
      <c r="C10" s="784">
        <v>77</v>
      </c>
      <c r="D10" s="549">
        <v>98</v>
      </c>
      <c r="E10" s="549">
        <v>103</v>
      </c>
      <c r="F10" s="549">
        <v>87</v>
      </c>
      <c r="G10" s="549">
        <v>79</v>
      </c>
      <c r="H10" s="549">
        <v>73</v>
      </c>
      <c r="I10" s="549">
        <v>78</v>
      </c>
      <c r="J10" s="549">
        <v>110</v>
      </c>
      <c r="K10" s="549">
        <v>173</v>
      </c>
      <c r="L10" s="549">
        <v>167</v>
      </c>
      <c r="M10" s="549">
        <v>153</v>
      </c>
      <c r="N10" s="549">
        <v>122</v>
      </c>
      <c r="O10" s="549">
        <v>109</v>
      </c>
    </row>
    <row r="11" spans="1:15" ht="14.25" customHeight="1">
      <c r="A11" s="115" t="s">
        <v>302</v>
      </c>
      <c r="B11" s="68"/>
      <c r="C11" s="784">
        <v>77</v>
      </c>
      <c r="D11" s="549">
        <v>104</v>
      </c>
      <c r="E11" s="549">
        <v>109</v>
      </c>
      <c r="F11" s="549">
        <v>93</v>
      </c>
      <c r="G11" s="549">
        <v>76</v>
      </c>
      <c r="H11" s="549">
        <v>64</v>
      </c>
      <c r="I11" s="549">
        <v>89</v>
      </c>
      <c r="J11" s="549">
        <v>111</v>
      </c>
      <c r="K11" s="549">
        <v>193</v>
      </c>
      <c r="L11" s="549">
        <v>178</v>
      </c>
      <c r="M11" s="549">
        <v>191</v>
      </c>
      <c r="N11" s="549">
        <v>142</v>
      </c>
      <c r="O11" s="549">
        <v>117</v>
      </c>
    </row>
    <row r="12" spans="1:15" ht="14.25" customHeight="1">
      <c r="A12" s="115" t="s">
        <v>304</v>
      </c>
      <c r="B12" s="68"/>
      <c r="C12" s="784">
        <v>133</v>
      </c>
      <c r="D12" s="549">
        <v>164</v>
      </c>
      <c r="E12" s="549">
        <v>174</v>
      </c>
      <c r="F12" s="549">
        <v>146</v>
      </c>
      <c r="G12" s="549">
        <v>151</v>
      </c>
      <c r="H12" s="549">
        <v>143</v>
      </c>
      <c r="I12" s="549">
        <v>146</v>
      </c>
      <c r="J12" s="549">
        <v>172</v>
      </c>
      <c r="K12" s="549">
        <v>275</v>
      </c>
      <c r="L12" s="549">
        <v>290</v>
      </c>
      <c r="M12" s="549">
        <v>218</v>
      </c>
      <c r="N12" s="549">
        <v>214</v>
      </c>
      <c r="O12" s="549">
        <v>199</v>
      </c>
    </row>
    <row r="13" spans="1:15" ht="14.25" customHeight="1">
      <c r="A13" s="115" t="s">
        <v>203</v>
      </c>
      <c r="B13" s="68"/>
      <c r="C13" s="784">
        <v>48</v>
      </c>
      <c r="D13" s="549">
        <v>85</v>
      </c>
      <c r="E13" s="549">
        <v>66</v>
      </c>
      <c r="F13" s="549">
        <v>77</v>
      </c>
      <c r="G13" s="549">
        <v>63</v>
      </c>
      <c r="H13" s="549">
        <v>58</v>
      </c>
      <c r="I13" s="549">
        <v>52</v>
      </c>
      <c r="J13" s="549">
        <v>72</v>
      </c>
      <c r="K13" s="549">
        <v>117</v>
      </c>
      <c r="L13" s="549">
        <v>122</v>
      </c>
      <c r="M13" s="549">
        <v>123</v>
      </c>
      <c r="N13" s="549">
        <v>92</v>
      </c>
      <c r="O13" s="549">
        <v>74</v>
      </c>
    </row>
    <row r="14" spans="1:15" ht="14.25" customHeight="1">
      <c r="A14" s="115" t="s">
        <v>207</v>
      </c>
      <c r="B14" s="68"/>
      <c r="C14" s="784">
        <v>46</v>
      </c>
      <c r="D14" s="549">
        <v>77</v>
      </c>
      <c r="E14" s="549">
        <v>100</v>
      </c>
      <c r="F14" s="549">
        <v>126</v>
      </c>
      <c r="G14" s="549">
        <v>124</v>
      </c>
      <c r="H14" s="549">
        <v>51</v>
      </c>
      <c r="I14" s="549">
        <v>73</v>
      </c>
      <c r="J14" s="549">
        <v>80</v>
      </c>
      <c r="K14" s="549">
        <v>129</v>
      </c>
      <c r="L14" s="549">
        <v>181</v>
      </c>
      <c r="M14" s="549">
        <v>192</v>
      </c>
      <c r="N14" s="549">
        <v>171</v>
      </c>
      <c r="O14" s="549">
        <v>143</v>
      </c>
    </row>
    <row r="15" spans="1:15" ht="14.25" customHeight="1">
      <c r="A15" s="115" t="s">
        <v>211</v>
      </c>
      <c r="B15" s="68"/>
      <c r="C15" s="784">
        <v>60</v>
      </c>
      <c r="D15" s="549">
        <v>98</v>
      </c>
      <c r="E15" s="549">
        <v>94</v>
      </c>
      <c r="F15" s="549">
        <v>107</v>
      </c>
      <c r="G15" s="549">
        <v>70</v>
      </c>
      <c r="H15" s="549">
        <v>64</v>
      </c>
      <c r="I15" s="549">
        <v>60</v>
      </c>
      <c r="J15" s="549">
        <v>99</v>
      </c>
      <c r="K15" s="549">
        <v>119</v>
      </c>
      <c r="L15" s="549">
        <v>177</v>
      </c>
      <c r="M15" s="549">
        <v>172</v>
      </c>
      <c r="N15" s="549">
        <v>139</v>
      </c>
      <c r="O15" s="549">
        <v>114</v>
      </c>
    </row>
    <row r="16" spans="1:15" ht="14.25" customHeight="1">
      <c r="A16" s="115" t="s">
        <v>223</v>
      </c>
      <c r="B16" s="68"/>
      <c r="C16" s="784">
        <v>48</v>
      </c>
      <c r="D16" s="549">
        <v>92</v>
      </c>
      <c r="E16" s="549">
        <v>63</v>
      </c>
      <c r="F16" s="549">
        <v>72</v>
      </c>
      <c r="G16" s="549">
        <v>80</v>
      </c>
      <c r="H16" s="549">
        <v>54</v>
      </c>
      <c r="I16" s="549">
        <v>61</v>
      </c>
      <c r="J16" s="549">
        <v>75</v>
      </c>
      <c r="K16" s="549">
        <v>107</v>
      </c>
      <c r="L16" s="549">
        <v>132</v>
      </c>
      <c r="M16" s="549">
        <v>125</v>
      </c>
      <c r="N16" s="549">
        <v>139</v>
      </c>
      <c r="O16" s="549">
        <v>100</v>
      </c>
    </row>
    <row r="17" spans="1:15" ht="14.25" customHeight="1">
      <c r="A17" s="115" t="s">
        <v>226</v>
      </c>
      <c r="B17" s="68"/>
      <c r="C17" s="784">
        <v>50</v>
      </c>
      <c r="D17" s="549">
        <v>64</v>
      </c>
      <c r="E17" s="549">
        <v>61</v>
      </c>
      <c r="F17" s="549">
        <v>58</v>
      </c>
      <c r="G17" s="549">
        <v>34</v>
      </c>
      <c r="H17" s="549">
        <v>36</v>
      </c>
      <c r="I17" s="549">
        <v>45</v>
      </c>
      <c r="J17" s="549">
        <v>66</v>
      </c>
      <c r="K17" s="549">
        <v>74</v>
      </c>
      <c r="L17" s="549">
        <v>95</v>
      </c>
      <c r="M17" s="549">
        <v>75</v>
      </c>
      <c r="N17" s="549">
        <v>63</v>
      </c>
      <c r="O17" s="549">
        <v>54</v>
      </c>
    </row>
    <row r="18" spans="1:15" ht="14.25" customHeight="1">
      <c r="A18" s="115" t="s">
        <v>229</v>
      </c>
      <c r="B18" s="68"/>
      <c r="C18" s="784">
        <v>86</v>
      </c>
      <c r="D18" s="549">
        <v>136</v>
      </c>
      <c r="E18" s="549">
        <v>165</v>
      </c>
      <c r="F18" s="549">
        <v>174</v>
      </c>
      <c r="G18" s="549">
        <v>162</v>
      </c>
      <c r="H18" s="549">
        <v>104</v>
      </c>
      <c r="I18" s="549">
        <v>103</v>
      </c>
      <c r="J18" s="549">
        <v>136</v>
      </c>
      <c r="K18" s="549">
        <v>196</v>
      </c>
      <c r="L18" s="549">
        <v>274</v>
      </c>
      <c r="M18" s="549">
        <v>289</v>
      </c>
      <c r="N18" s="549">
        <v>235</v>
      </c>
      <c r="O18" s="549">
        <v>154</v>
      </c>
    </row>
    <row r="19" spans="1:15" ht="14.25" customHeight="1">
      <c r="A19" s="115" t="s">
        <v>233</v>
      </c>
      <c r="B19" s="68"/>
      <c r="C19" s="784">
        <v>73</v>
      </c>
      <c r="D19" s="549">
        <v>123</v>
      </c>
      <c r="E19" s="549">
        <v>102</v>
      </c>
      <c r="F19" s="549">
        <v>156</v>
      </c>
      <c r="G19" s="549">
        <v>124</v>
      </c>
      <c r="H19" s="549">
        <v>82</v>
      </c>
      <c r="I19" s="549">
        <v>67</v>
      </c>
      <c r="J19" s="549">
        <v>107</v>
      </c>
      <c r="K19" s="549">
        <v>145</v>
      </c>
      <c r="L19" s="549">
        <v>217</v>
      </c>
      <c r="M19" s="549">
        <v>245</v>
      </c>
      <c r="N19" s="549">
        <v>224</v>
      </c>
      <c r="O19" s="549">
        <v>159</v>
      </c>
    </row>
    <row r="20" spans="1:15" ht="14.25" customHeight="1">
      <c r="A20" s="115" t="s">
        <v>237</v>
      </c>
      <c r="B20" s="68"/>
      <c r="C20" s="784">
        <v>31</v>
      </c>
      <c r="D20" s="549">
        <v>75</v>
      </c>
      <c r="E20" s="549">
        <v>74</v>
      </c>
      <c r="F20" s="549">
        <v>39</v>
      </c>
      <c r="G20" s="549">
        <v>33</v>
      </c>
      <c r="H20" s="549">
        <v>21</v>
      </c>
      <c r="I20" s="549">
        <v>19</v>
      </c>
      <c r="J20" s="549">
        <v>62</v>
      </c>
      <c r="K20" s="549">
        <v>118</v>
      </c>
      <c r="L20" s="549">
        <v>123</v>
      </c>
      <c r="M20" s="549">
        <v>74</v>
      </c>
      <c r="N20" s="549">
        <v>51</v>
      </c>
      <c r="O20" s="549">
        <v>31</v>
      </c>
    </row>
    <row r="21" spans="1:15" ht="14.25" customHeight="1">
      <c r="A21" s="115" t="s">
        <v>516</v>
      </c>
      <c r="B21" s="68"/>
      <c r="C21" s="784">
        <v>68</v>
      </c>
      <c r="D21" s="549">
        <v>81</v>
      </c>
      <c r="E21" s="549">
        <v>82</v>
      </c>
      <c r="F21" s="549">
        <v>98</v>
      </c>
      <c r="G21" s="549">
        <v>105</v>
      </c>
      <c r="H21" s="549">
        <v>116</v>
      </c>
      <c r="I21" s="549">
        <v>125</v>
      </c>
      <c r="J21" s="549">
        <v>113</v>
      </c>
      <c r="K21" s="549">
        <v>105</v>
      </c>
      <c r="L21" s="549">
        <v>184</v>
      </c>
      <c r="M21" s="549">
        <v>140</v>
      </c>
      <c r="N21" s="549">
        <v>140</v>
      </c>
      <c r="O21" s="549">
        <v>118</v>
      </c>
    </row>
    <row r="22" spans="1:15" ht="14.25" customHeight="1">
      <c r="A22" s="115" t="s">
        <v>517</v>
      </c>
      <c r="B22" s="68"/>
      <c r="C22" s="784">
        <v>57</v>
      </c>
      <c r="D22" s="549">
        <v>47</v>
      </c>
      <c r="E22" s="549">
        <v>60</v>
      </c>
      <c r="F22" s="549">
        <v>54</v>
      </c>
      <c r="G22" s="549">
        <v>64</v>
      </c>
      <c r="H22" s="549">
        <v>56</v>
      </c>
      <c r="I22" s="549">
        <v>87</v>
      </c>
      <c r="J22" s="549">
        <v>87</v>
      </c>
      <c r="K22" s="549">
        <v>103</v>
      </c>
      <c r="L22" s="549">
        <v>113</v>
      </c>
      <c r="M22" s="549">
        <v>121</v>
      </c>
      <c r="N22" s="549">
        <v>89</v>
      </c>
      <c r="O22" s="549">
        <v>76</v>
      </c>
    </row>
    <row r="23" spans="1:15" ht="14.25" customHeight="1">
      <c r="A23" s="115" t="s">
        <v>518</v>
      </c>
      <c r="B23" s="68"/>
      <c r="C23" s="784">
        <v>78</v>
      </c>
      <c r="D23" s="549">
        <v>72</v>
      </c>
      <c r="E23" s="549">
        <v>91</v>
      </c>
      <c r="F23" s="549">
        <v>59</v>
      </c>
      <c r="G23" s="549">
        <v>85</v>
      </c>
      <c r="H23" s="549">
        <v>75</v>
      </c>
      <c r="I23" s="549">
        <v>112</v>
      </c>
      <c r="J23" s="549">
        <v>124</v>
      </c>
      <c r="K23" s="549">
        <v>136</v>
      </c>
      <c r="L23" s="549">
        <v>164</v>
      </c>
      <c r="M23" s="549">
        <v>106</v>
      </c>
      <c r="N23" s="549">
        <v>117</v>
      </c>
      <c r="O23" s="549">
        <v>81</v>
      </c>
    </row>
    <row r="24" spans="1:15" ht="14.25" customHeight="1">
      <c r="A24" s="115" t="s">
        <v>519</v>
      </c>
      <c r="B24" s="68"/>
      <c r="C24" s="784">
        <v>126</v>
      </c>
      <c r="D24" s="549">
        <v>131</v>
      </c>
      <c r="E24" s="549">
        <v>135</v>
      </c>
      <c r="F24" s="549">
        <v>157</v>
      </c>
      <c r="G24" s="549">
        <v>130</v>
      </c>
      <c r="H24" s="549">
        <v>106</v>
      </c>
      <c r="I24" s="549">
        <v>115</v>
      </c>
      <c r="J24" s="549">
        <v>193</v>
      </c>
      <c r="K24" s="549">
        <v>196</v>
      </c>
      <c r="L24" s="549">
        <v>242</v>
      </c>
      <c r="M24" s="549">
        <v>245</v>
      </c>
      <c r="N24" s="549">
        <v>219</v>
      </c>
      <c r="O24" s="549">
        <v>143</v>
      </c>
    </row>
    <row r="25" spans="1:15" ht="14.25" customHeight="1">
      <c r="A25" s="115" t="s">
        <v>520</v>
      </c>
      <c r="B25" s="68"/>
      <c r="C25" s="784">
        <v>75</v>
      </c>
      <c r="D25" s="549">
        <v>84</v>
      </c>
      <c r="E25" s="549">
        <v>79</v>
      </c>
      <c r="F25" s="549">
        <v>96</v>
      </c>
      <c r="G25" s="549">
        <v>92</v>
      </c>
      <c r="H25" s="549">
        <v>84</v>
      </c>
      <c r="I25" s="549">
        <v>82</v>
      </c>
      <c r="J25" s="549">
        <v>106</v>
      </c>
      <c r="K25" s="549">
        <v>108</v>
      </c>
      <c r="L25" s="549">
        <v>150</v>
      </c>
      <c r="M25" s="549">
        <v>171</v>
      </c>
      <c r="N25" s="549">
        <v>157</v>
      </c>
      <c r="O25" s="549">
        <v>100</v>
      </c>
    </row>
    <row r="26" spans="1:15" ht="14.25" customHeight="1">
      <c r="A26" s="115" t="s">
        <v>521</v>
      </c>
      <c r="B26" s="68"/>
      <c r="C26" s="784">
        <v>93</v>
      </c>
      <c r="D26" s="549">
        <v>110</v>
      </c>
      <c r="E26" s="549">
        <v>114</v>
      </c>
      <c r="F26" s="549">
        <v>134</v>
      </c>
      <c r="G26" s="549">
        <v>92</v>
      </c>
      <c r="H26" s="549">
        <v>100</v>
      </c>
      <c r="I26" s="549">
        <v>121</v>
      </c>
      <c r="J26" s="549">
        <v>122</v>
      </c>
      <c r="K26" s="549">
        <v>156</v>
      </c>
      <c r="L26" s="549">
        <v>201</v>
      </c>
      <c r="M26" s="549">
        <v>163</v>
      </c>
      <c r="N26" s="549">
        <v>154</v>
      </c>
      <c r="O26" s="549">
        <v>137</v>
      </c>
    </row>
    <row r="27" spans="1:15" ht="14.25" customHeight="1">
      <c r="A27" s="115" t="s">
        <v>522</v>
      </c>
      <c r="B27" s="68"/>
      <c r="C27" s="784">
        <v>69</v>
      </c>
      <c r="D27" s="549">
        <v>70</v>
      </c>
      <c r="E27" s="549">
        <v>106</v>
      </c>
      <c r="F27" s="549">
        <v>104</v>
      </c>
      <c r="G27" s="549">
        <v>88</v>
      </c>
      <c r="H27" s="549">
        <v>68</v>
      </c>
      <c r="I27" s="549">
        <v>61</v>
      </c>
      <c r="J27" s="549">
        <v>108</v>
      </c>
      <c r="K27" s="549">
        <v>117</v>
      </c>
      <c r="L27" s="549">
        <v>193</v>
      </c>
      <c r="M27" s="549">
        <v>158</v>
      </c>
      <c r="N27" s="549">
        <v>141</v>
      </c>
      <c r="O27" s="549">
        <v>108</v>
      </c>
    </row>
    <row r="28" spans="1:15" ht="14.25" customHeight="1">
      <c r="A28" s="115" t="s">
        <v>523</v>
      </c>
      <c r="B28" s="68"/>
      <c r="C28" s="784">
        <v>88</v>
      </c>
      <c r="D28" s="549">
        <v>142</v>
      </c>
      <c r="E28" s="549">
        <v>167</v>
      </c>
      <c r="F28" s="549">
        <v>182</v>
      </c>
      <c r="G28" s="549">
        <v>165</v>
      </c>
      <c r="H28" s="549">
        <v>92</v>
      </c>
      <c r="I28" s="549">
        <v>95</v>
      </c>
      <c r="J28" s="549">
        <v>150</v>
      </c>
      <c r="K28" s="549">
        <v>222</v>
      </c>
      <c r="L28" s="549">
        <v>289</v>
      </c>
      <c r="M28" s="549">
        <v>226</v>
      </c>
      <c r="N28" s="549">
        <v>221</v>
      </c>
      <c r="O28" s="549">
        <v>179</v>
      </c>
    </row>
    <row r="29" spans="1:15" ht="9.75" customHeight="1">
      <c r="A29" s="115"/>
      <c r="B29" s="68"/>
      <c r="C29" s="639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</row>
    <row r="30" spans="1:15" s="66" customFormat="1" ht="14.25" customHeight="1">
      <c r="A30" s="462" t="s">
        <v>856</v>
      </c>
      <c r="B30" s="301"/>
      <c r="C30" s="637">
        <f>SUM('- 26 -'!C48+'- 26 -'!C49+'- 26 -'!C50+'- 26 -'!C51+'- 26 -'!C52+'- 26 -'!C53+'- 28 -'!C5+'- 28 -'!C6+'- 28 -'!C7+'- 28 -'!C8+'- 28 -'!C9+'- 28 -'!C10+'- 28 -'!C11+'- 28 -'!C12+'- 28 -'!C13+'- 28 -'!C14+'- 28 -'!C15+'- 28 -'!C16+'- 28 -'!C17+'- 28 -'!C18+'- 28 -'!C19+'- 28 -'!C20+'- 28 -'!C21+'- 28 -'!C22+'- 28 -'!C23+'- 28 -'!C24+'- 28 -'!C25+'- 28 -'!C26+'- 28 -'!C27+'- 28 -'!C28)</f>
        <v>2529</v>
      </c>
      <c r="D30" s="638">
        <f>SUM('- 26 -'!D48+'- 26 -'!D49+'- 26 -'!D50+'- 26 -'!D51+'- 26 -'!D52+'- 26 -'!D53+'- 28 -'!D5+'- 28 -'!D6+'- 28 -'!D7+'- 28 -'!D8+'- 28 -'!D9+'- 28 -'!D10+'- 28 -'!D11+'- 28 -'!D12+'- 28 -'!D13+'- 28 -'!D14+'- 28 -'!D15+'- 28 -'!D16+'- 28 -'!D17+'- 28 -'!D18+'- 28 -'!D19+'- 28 -'!D20+'- 28 -'!D21+'- 28 -'!D22+'- 28 -'!D23+'- 28 -'!D24+'- 28 -'!D25+'- 28 -'!D26+'- 28 -'!D27+'- 28 -'!D28)</f>
        <v>3010</v>
      </c>
      <c r="E30" s="638">
        <f>SUM('- 26 -'!E48+'- 26 -'!E49+'- 26 -'!E50+'- 26 -'!E51+'- 26 -'!E52+'- 26 -'!E53+'- 28 -'!E5+'- 28 -'!E6+'- 28 -'!E7+'- 28 -'!E8+'- 28 -'!E9+'- 28 -'!E10+'- 28 -'!E11+'- 28 -'!E12+'- 28 -'!E13+'- 28 -'!E14+'- 28 -'!E15+'- 28 -'!E16+'- 28 -'!E17+'- 28 -'!E18+'- 28 -'!E19+'- 28 -'!E20+'- 28 -'!E21+'- 28 -'!E22+'- 28 -'!E23+'- 28 -'!E24+'- 28 -'!E25+'- 28 -'!E26+'- 28 -'!E27+'- 28 -'!E28)</f>
        <v>2944</v>
      </c>
      <c r="F30" s="638">
        <f>SUM('- 26 -'!F48+'- 26 -'!F49+'- 26 -'!F50+'- 26 -'!F51+'- 26 -'!F52+'- 26 -'!F53+'- 28 -'!F5+'- 28 -'!F6+'- 28 -'!F7+'- 28 -'!F8+'- 28 -'!F9+'- 28 -'!F10+'- 28 -'!F11+'- 28 -'!F12+'- 28 -'!F13+'- 28 -'!F14+'- 28 -'!F15+'- 28 -'!F16+'- 28 -'!F17+'- 28 -'!F18+'- 28 -'!F19+'- 28 -'!F20+'- 28 -'!F21+'- 28 -'!F22+'- 28 -'!F23+'- 28 -'!F24+'- 28 -'!F25+'- 28 -'!F26+'- 28 -'!F27+'- 28 -'!F28)</f>
        <v>3005</v>
      </c>
      <c r="G30" s="638">
        <f>SUM('- 26 -'!G48+'- 26 -'!G49+'- 26 -'!G50+'- 26 -'!G51+'- 26 -'!G52+'- 26 -'!G53+'- 28 -'!G5+'- 28 -'!G6+'- 28 -'!G7+'- 28 -'!G8+'- 28 -'!G9+'- 28 -'!G10+'- 28 -'!G11+'- 28 -'!G12+'- 28 -'!G13+'- 28 -'!G14+'- 28 -'!G15+'- 28 -'!G16+'- 28 -'!G17+'- 28 -'!G18+'- 28 -'!G19+'- 28 -'!G20+'- 28 -'!G21+'- 28 -'!G22+'- 28 -'!G23+'- 28 -'!G24+'- 28 -'!G25+'- 28 -'!G26+'- 28 -'!G27+'- 28 -'!G28)</f>
        <v>2950</v>
      </c>
      <c r="H30" s="638">
        <f>SUM('- 26 -'!H48+'- 26 -'!H49+'- 26 -'!H50+'- 26 -'!H51+'- 26 -'!H52+'- 26 -'!H53+'- 28 -'!H5+'- 28 -'!H6+'- 28 -'!H7+'- 28 -'!H8+'- 28 -'!H9+'- 28 -'!H10+'- 28 -'!H11+'- 28 -'!H12+'- 28 -'!H13+'- 28 -'!H14+'- 28 -'!H15+'- 28 -'!H16+'- 28 -'!H17+'- 28 -'!H18+'- 28 -'!H19+'- 28 -'!H20+'- 28 -'!H21+'- 28 -'!H22+'- 28 -'!H23+'- 28 -'!H24+'- 28 -'!H25+'- 28 -'!H26+'- 28 -'!H27+'- 28 -'!H28)</f>
        <v>2703</v>
      </c>
      <c r="I30" s="638">
        <f>SUM('- 26 -'!I48+'- 26 -'!I49+'- 26 -'!I50+'- 26 -'!I51+'- 26 -'!I52+'- 26 -'!I53+'- 28 -'!I5+'- 28 -'!I6+'- 28 -'!I7+'- 28 -'!I8+'- 28 -'!I9+'- 28 -'!I10+'- 28 -'!I11+'- 28 -'!I12+'- 28 -'!I13+'- 28 -'!I14+'- 28 -'!I15+'- 28 -'!I16+'- 28 -'!I17+'- 28 -'!I18+'- 28 -'!I19+'- 28 -'!I20+'- 28 -'!I21+'- 28 -'!I22+'- 28 -'!I23+'- 28 -'!I24+'- 28 -'!I25+'- 28 -'!I26+'- 28 -'!I27+'- 28 -'!I28)</f>
        <v>2977</v>
      </c>
      <c r="J30" s="638">
        <f>SUM('- 26 -'!J48+'- 26 -'!J49+'- 26 -'!J50+'- 26 -'!J51+'- 26 -'!J52+'- 26 -'!J53+'- 28 -'!J5+'- 28 -'!J6+'- 28 -'!J7+'- 28 -'!J8+'- 28 -'!J9+'- 28 -'!J10+'- 28 -'!J11+'- 28 -'!J12+'- 28 -'!J13+'- 28 -'!J14+'- 28 -'!J15+'- 28 -'!J16+'- 28 -'!J17+'- 28 -'!J18+'- 28 -'!J19+'- 28 -'!J20+'- 28 -'!J21+'- 28 -'!J22+'- 28 -'!J23+'- 28 -'!J24+'- 28 -'!J25+'- 28 -'!J26+'- 28 -'!J27+'- 28 -'!J28)</f>
        <v>3810</v>
      </c>
      <c r="K30" s="638">
        <f>SUM('- 26 -'!K48+'- 26 -'!K49+'- 26 -'!K50+'- 26 -'!K51+'- 26 -'!K52+'- 26 -'!K53+'- 28 -'!K5+'- 28 -'!K6+'- 28 -'!K7+'- 28 -'!K8+'- 28 -'!K9+'- 28 -'!K10+'- 28 -'!K11+'- 28 -'!K12+'- 28 -'!K13+'- 28 -'!K14+'- 28 -'!K15+'- 28 -'!K16+'- 28 -'!K17+'- 28 -'!K18+'- 28 -'!K19+'- 28 -'!K20+'- 28 -'!K21+'- 28 -'!K22+'- 28 -'!K23+'- 28 -'!K24+'- 28 -'!K25+'- 28 -'!K26+'- 28 -'!K27+'- 28 -'!K28)</f>
        <v>4552</v>
      </c>
      <c r="L30" s="638">
        <f>SUM('- 26 -'!L48+'- 26 -'!L49+'- 26 -'!L50+'- 26 -'!L51+'- 26 -'!L52+'- 26 -'!L53+'- 28 -'!L5+'- 28 -'!L6+'- 28 -'!L7+'- 28 -'!L8+'- 28 -'!L9+'- 28 -'!L10+'- 28 -'!L11+'- 28 -'!L12+'- 28 -'!L13+'- 28 -'!L14+'- 28 -'!L15+'- 28 -'!L16+'- 28 -'!L17+'- 28 -'!L18+'- 28 -'!L19+'- 28 -'!L20+'- 28 -'!L21+'- 28 -'!L22+'- 28 -'!L23+'- 28 -'!L24+'- 28 -'!L25+'- 28 -'!L26+'- 28 -'!L27+'- 28 -'!L28)</f>
        <v>5446</v>
      </c>
      <c r="M30" s="638">
        <f>SUM('- 26 -'!M48+'- 26 -'!M49+'- 26 -'!M50+'- 26 -'!M51+'- 26 -'!M52+'- 26 -'!M53+'- 28 -'!M5+'- 28 -'!M6+'- 28 -'!M7+'- 28 -'!M8+'- 28 -'!M9+'- 28 -'!M10+'- 28 -'!M11+'- 28 -'!M12+'- 28 -'!M13+'- 28 -'!M14+'- 28 -'!M15+'- 28 -'!M16+'- 28 -'!M17+'- 28 -'!M18+'- 28 -'!M19+'- 28 -'!M20+'- 28 -'!M21+'- 28 -'!M22+'- 28 -'!M23+'- 28 -'!M24+'- 28 -'!M25+'- 28 -'!M26+'- 28 -'!M27+'- 28 -'!M28)</f>
        <v>4825</v>
      </c>
      <c r="N30" s="638">
        <f>SUM('- 26 -'!N48+'- 26 -'!N49+'- 26 -'!N50+'- 26 -'!N51+'- 26 -'!N52+'- 26 -'!N53+'- 28 -'!N5+'- 28 -'!N6+'- 28 -'!N7+'- 28 -'!N8+'- 28 -'!N9+'- 28 -'!N10+'- 28 -'!N11+'- 28 -'!N12+'- 28 -'!N13+'- 28 -'!N14+'- 28 -'!N15+'- 28 -'!N16+'- 28 -'!N17+'- 28 -'!N18+'- 28 -'!N19+'- 28 -'!N20+'- 28 -'!N21+'- 28 -'!N22+'- 28 -'!N23+'- 28 -'!N24+'- 28 -'!N25+'- 28 -'!N26+'- 28 -'!N27+'- 28 -'!N28)</f>
        <v>4139</v>
      </c>
      <c r="O30" s="638">
        <f>SUM('- 26 -'!O48+'- 26 -'!O49+'- 26 -'!O50+'- 26 -'!O51+'- 26 -'!O52+'- 26 -'!O53+'- 28 -'!O5+'- 28 -'!O6+'- 28 -'!O7+'- 28 -'!O8+'- 28 -'!O9+'- 28 -'!O10+'- 28 -'!O11+'- 28 -'!O12+'- 28 -'!O13+'- 28 -'!O14+'- 28 -'!O15+'- 28 -'!O16+'- 28 -'!O17+'- 28 -'!O18+'- 28 -'!O19+'- 28 -'!O20+'- 28 -'!O21+'- 28 -'!O22+'- 28 -'!O23+'- 28 -'!O24+'- 28 -'!O25+'- 28 -'!O26+'- 28 -'!O27+'- 28 -'!O28)</f>
        <v>3208</v>
      </c>
    </row>
    <row r="31" spans="1:15" ht="12.75" customHeight="1">
      <c r="A31" s="115"/>
      <c r="B31" s="68"/>
      <c r="C31" s="639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</row>
    <row r="32" spans="1:15" ht="14.25" customHeight="1">
      <c r="A32" s="115" t="s">
        <v>251</v>
      </c>
      <c r="B32" s="68"/>
      <c r="C32" s="784">
        <v>22</v>
      </c>
      <c r="D32" s="549">
        <v>15</v>
      </c>
      <c r="E32" s="549">
        <v>28</v>
      </c>
      <c r="F32" s="549">
        <v>26</v>
      </c>
      <c r="G32" s="549">
        <v>18</v>
      </c>
      <c r="H32" s="549">
        <v>16</v>
      </c>
      <c r="I32" s="549">
        <v>14</v>
      </c>
      <c r="J32" s="549">
        <v>21</v>
      </c>
      <c r="K32" s="549">
        <v>32</v>
      </c>
      <c r="L32" s="549">
        <v>34</v>
      </c>
      <c r="M32" s="549">
        <v>33</v>
      </c>
      <c r="N32" s="549">
        <v>26</v>
      </c>
      <c r="O32" s="549">
        <v>22</v>
      </c>
    </row>
    <row r="33" spans="1:15" ht="14.25" customHeight="1">
      <c r="A33" s="115" t="s">
        <v>255</v>
      </c>
      <c r="B33" s="68"/>
      <c r="C33" s="784">
        <v>55</v>
      </c>
      <c r="D33" s="549">
        <v>73</v>
      </c>
      <c r="E33" s="549">
        <v>84</v>
      </c>
      <c r="F33" s="549">
        <v>118</v>
      </c>
      <c r="G33" s="549">
        <v>114</v>
      </c>
      <c r="H33" s="549">
        <v>61</v>
      </c>
      <c r="I33" s="549">
        <v>70</v>
      </c>
      <c r="J33" s="549">
        <v>106</v>
      </c>
      <c r="K33" s="549">
        <v>123</v>
      </c>
      <c r="L33" s="549">
        <v>184</v>
      </c>
      <c r="M33" s="549">
        <v>192</v>
      </c>
      <c r="N33" s="549">
        <v>144</v>
      </c>
      <c r="O33" s="549">
        <v>98</v>
      </c>
    </row>
    <row r="34" spans="1:15" ht="14.25" customHeight="1">
      <c r="A34" s="115" t="s">
        <v>259</v>
      </c>
      <c r="B34" s="68"/>
      <c r="C34" s="784">
        <v>157</v>
      </c>
      <c r="D34" s="549">
        <v>217</v>
      </c>
      <c r="E34" s="549">
        <v>243</v>
      </c>
      <c r="F34" s="549">
        <v>246</v>
      </c>
      <c r="G34" s="549">
        <v>250</v>
      </c>
      <c r="H34" s="549">
        <v>194</v>
      </c>
      <c r="I34" s="549">
        <v>225</v>
      </c>
      <c r="J34" s="549">
        <v>329</v>
      </c>
      <c r="K34" s="549">
        <v>389</v>
      </c>
      <c r="L34" s="549">
        <v>492</v>
      </c>
      <c r="M34" s="549">
        <v>415</v>
      </c>
      <c r="N34" s="549">
        <v>336</v>
      </c>
      <c r="O34" s="549">
        <v>284</v>
      </c>
    </row>
    <row r="35" spans="1:15" ht="14.25" customHeight="1">
      <c r="A35" s="115" t="s">
        <v>263</v>
      </c>
      <c r="B35" s="68"/>
      <c r="C35" s="784">
        <v>27</v>
      </c>
      <c r="D35" s="549">
        <v>56</v>
      </c>
      <c r="E35" s="549">
        <v>55</v>
      </c>
      <c r="F35" s="549">
        <v>69</v>
      </c>
      <c r="G35" s="549">
        <v>53</v>
      </c>
      <c r="H35" s="549">
        <v>32</v>
      </c>
      <c r="I35" s="549">
        <v>41</v>
      </c>
      <c r="J35" s="549">
        <v>60</v>
      </c>
      <c r="K35" s="549">
        <v>84</v>
      </c>
      <c r="L35" s="549">
        <v>96</v>
      </c>
      <c r="M35" s="549">
        <v>83</v>
      </c>
      <c r="N35" s="549">
        <v>62</v>
      </c>
      <c r="O35" s="549">
        <v>61</v>
      </c>
    </row>
    <row r="36" spans="1:15" ht="9.75" customHeight="1">
      <c r="A36" s="115"/>
      <c r="B36" s="68"/>
      <c r="C36" s="639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</row>
    <row r="37" spans="1:15" s="66" customFormat="1" ht="14.25" customHeight="1">
      <c r="A37" s="462" t="s">
        <v>857</v>
      </c>
      <c r="B37" s="301"/>
      <c r="C37" s="637">
        <f>SUM(C32:C36)</f>
        <v>261</v>
      </c>
      <c r="D37" s="638">
        <f aca="true" t="shared" si="0" ref="D37:O37">SUM(D32:D36)</f>
        <v>361</v>
      </c>
      <c r="E37" s="638">
        <f t="shared" si="0"/>
        <v>410</v>
      </c>
      <c r="F37" s="638">
        <f t="shared" si="0"/>
        <v>459</v>
      </c>
      <c r="G37" s="638">
        <f t="shared" si="0"/>
        <v>435</v>
      </c>
      <c r="H37" s="638">
        <f t="shared" si="0"/>
        <v>303</v>
      </c>
      <c r="I37" s="638">
        <f t="shared" si="0"/>
        <v>350</v>
      </c>
      <c r="J37" s="638">
        <f t="shared" si="0"/>
        <v>516</v>
      </c>
      <c r="K37" s="638">
        <f t="shared" si="0"/>
        <v>628</v>
      </c>
      <c r="L37" s="638">
        <f t="shared" si="0"/>
        <v>806</v>
      </c>
      <c r="M37" s="638">
        <f t="shared" si="0"/>
        <v>723</v>
      </c>
      <c r="N37" s="638">
        <f t="shared" si="0"/>
        <v>568</v>
      </c>
      <c r="O37" s="638">
        <f t="shared" si="0"/>
        <v>465</v>
      </c>
    </row>
    <row r="38" spans="1:15" ht="12" customHeight="1">
      <c r="A38" s="115"/>
      <c r="B38" s="68"/>
      <c r="C38" s="639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</row>
    <row r="39" spans="1:15" ht="14.25" customHeight="1">
      <c r="A39" s="115" t="s">
        <v>524</v>
      </c>
      <c r="B39" s="68"/>
      <c r="C39" s="784">
        <v>117</v>
      </c>
      <c r="D39" s="549">
        <v>110</v>
      </c>
      <c r="E39" s="549">
        <v>74</v>
      </c>
      <c r="F39" s="549">
        <v>75</v>
      </c>
      <c r="G39" s="549">
        <v>56</v>
      </c>
      <c r="H39" s="549">
        <v>67</v>
      </c>
      <c r="I39" s="549">
        <v>101</v>
      </c>
      <c r="J39" s="549">
        <v>181</v>
      </c>
      <c r="K39" s="549">
        <v>193</v>
      </c>
      <c r="L39" s="549">
        <v>244</v>
      </c>
      <c r="M39" s="549">
        <v>231</v>
      </c>
      <c r="N39" s="549">
        <v>220</v>
      </c>
      <c r="O39" s="549">
        <v>175</v>
      </c>
    </row>
    <row r="40" spans="1:15" ht="9.75" customHeight="1">
      <c r="A40" s="115"/>
      <c r="B40" s="68"/>
      <c r="C40" s="649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</row>
    <row r="41" spans="1:15" s="66" customFormat="1" ht="14.25" customHeight="1">
      <c r="A41" s="463" t="s">
        <v>601</v>
      </c>
      <c r="B41" s="464"/>
      <c r="C41" s="637">
        <f>SUM(C39)</f>
        <v>117</v>
      </c>
      <c r="D41" s="638">
        <f aca="true" t="shared" si="1" ref="D41:O41">SUM(D39)</f>
        <v>110</v>
      </c>
      <c r="E41" s="638">
        <f t="shared" si="1"/>
        <v>74</v>
      </c>
      <c r="F41" s="638">
        <f t="shared" si="1"/>
        <v>75</v>
      </c>
      <c r="G41" s="638">
        <f t="shared" si="1"/>
        <v>56</v>
      </c>
      <c r="H41" s="638">
        <f t="shared" si="1"/>
        <v>67</v>
      </c>
      <c r="I41" s="638">
        <f t="shared" si="1"/>
        <v>101</v>
      </c>
      <c r="J41" s="638">
        <f t="shared" si="1"/>
        <v>181</v>
      </c>
      <c r="K41" s="638">
        <f t="shared" si="1"/>
        <v>193</v>
      </c>
      <c r="L41" s="638">
        <f t="shared" si="1"/>
        <v>244</v>
      </c>
      <c r="M41" s="638">
        <f t="shared" si="1"/>
        <v>231</v>
      </c>
      <c r="N41" s="638">
        <f t="shared" si="1"/>
        <v>220</v>
      </c>
      <c r="O41" s="638">
        <f t="shared" si="1"/>
        <v>175</v>
      </c>
    </row>
    <row r="42" spans="1:15" ht="12.75" customHeight="1">
      <c r="A42" s="68"/>
      <c r="B42" s="68"/>
      <c r="C42" s="635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</row>
    <row r="43" spans="1:15" ht="14.25" customHeight="1">
      <c r="A43" s="304" t="s">
        <v>253</v>
      </c>
      <c r="B43" s="120"/>
      <c r="C43" s="784">
        <v>51</v>
      </c>
      <c r="D43" s="549">
        <v>67</v>
      </c>
      <c r="E43" s="549">
        <v>87</v>
      </c>
      <c r="F43" s="549">
        <v>110</v>
      </c>
      <c r="G43" s="549">
        <v>116</v>
      </c>
      <c r="H43" s="549">
        <v>76</v>
      </c>
      <c r="I43" s="549">
        <v>105</v>
      </c>
      <c r="J43" s="549">
        <v>121</v>
      </c>
      <c r="K43" s="549">
        <v>228</v>
      </c>
      <c r="L43" s="549">
        <v>295</v>
      </c>
      <c r="M43" s="549">
        <v>353</v>
      </c>
      <c r="N43" s="549">
        <v>255</v>
      </c>
      <c r="O43" s="549">
        <v>246</v>
      </c>
    </row>
    <row r="44" spans="1:15" ht="9.75" customHeight="1">
      <c r="A44" s="120"/>
      <c r="B44" s="120"/>
      <c r="C44" s="635"/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</row>
    <row r="45" spans="1:15" s="66" customFormat="1" ht="14.25" customHeight="1">
      <c r="A45" s="465" t="s">
        <v>602</v>
      </c>
      <c r="B45" s="466"/>
      <c r="C45" s="637">
        <f>SUM(C43)</f>
        <v>51</v>
      </c>
      <c r="D45" s="638">
        <f aca="true" t="shared" si="2" ref="D45:O45">SUM(D43)</f>
        <v>67</v>
      </c>
      <c r="E45" s="638">
        <f t="shared" si="2"/>
        <v>87</v>
      </c>
      <c r="F45" s="638">
        <f t="shared" si="2"/>
        <v>110</v>
      </c>
      <c r="G45" s="638">
        <f t="shared" si="2"/>
        <v>116</v>
      </c>
      <c r="H45" s="638">
        <f t="shared" si="2"/>
        <v>76</v>
      </c>
      <c r="I45" s="638">
        <f t="shared" si="2"/>
        <v>105</v>
      </c>
      <c r="J45" s="638">
        <f t="shared" si="2"/>
        <v>121</v>
      </c>
      <c r="K45" s="638">
        <f t="shared" si="2"/>
        <v>228</v>
      </c>
      <c r="L45" s="638">
        <f t="shared" si="2"/>
        <v>295</v>
      </c>
      <c r="M45" s="638">
        <f t="shared" si="2"/>
        <v>353</v>
      </c>
      <c r="N45" s="638">
        <f t="shared" si="2"/>
        <v>255</v>
      </c>
      <c r="O45" s="638">
        <f t="shared" si="2"/>
        <v>246</v>
      </c>
    </row>
    <row r="46" spans="1:15" ht="12.75" customHeight="1">
      <c r="A46" s="120"/>
      <c r="B46" s="120"/>
      <c r="C46" s="635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</row>
    <row r="47" spans="1:15" s="66" customFormat="1" ht="14.25" customHeight="1" thickBot="1">
      <c r="A47" s="467" t="s">
        <v>858</v>
      </c>
      <c r="B47" s="468"/>
      <c r="C47" s="694">
        <f>SUM('- 24 -'!C46+'- 26 -'!C18+'- 26 -'!C46+'- 28 -'!C30+'- 28 -'!C37+'- 28 -'!C41+'- 28 -'!C45)</f>
        <v>9132</v>
      </c>
      <c r="D47" s="695">
        <f>SUM('- 24 -'!D46+'- 26 -'!D18+'- 26 -'!D46+'- 28 -'!D30+'- 28 -'!D37+'- 28 -'!D41+'- 28 -'!D45)</f>
        <v>10946</v>
      </c>
      <c r="E47" s="695">
        <f>SUM('- 24 -'!E46+'- 26 -'!E18+'- 26 -'!E46+'- 28 -'!E30+'- 28 -'!E37+'- 28 -'!E41+'- 28 -'!E45)</f>
        <v>11420</v>
      </c>
      <c r="F47" s="695">
        <f>SUM('- 24 -'!F46+'- 26 -'!F18+'- 26 -'!F46+'- 28 -'!F30+'- 28 -'!F37+'- 28 -'!F41+'- 28 -'!F45)</f>
        <v>11571</v>
      </c>
      <c r="G47" s="695">
        <f>SUM('- 24 -'!G46+'- 26 -'!G18+'- 26 -'!G46+'- 28 -'!G30+'- 28 -'!G37+'- 28 -'!G41+'- 28 -'!G45)</f>
        <v>11493</v>
      </c>
      <c r="H47" s="695">
        <f>SUM('- 24 -'!H46+'- 26 -'!H18+'- 26 -'!H46+'- 28 -'!H30+'- 28 -'!H37+'- 28 -'!H41+'- 28 -'!H45)</f>
        <v>10388</v>
      </c>
      <c r="I47" s="695">
        <f>SUM('- 24 -'!I46+'- 26 -'!I18+'- 26 -'!I46+'- 28 -'!I30+'- 28 -'!I37+'- 28 -'!I41+'- 28 -'!I45)</f>
        <v>11519</v>
      </c>
      <c r="J47" s="695">
        <f>SUM('- 24 -'!J46+'- 26 -'!J18+'- 26 -'!J46+'- 28 -'!J30+'- 28 -'!J37+'- 28 -'!J41+'- 28 -'!J45)</f>
        <v>14700</v>
      </c>
      <c r="K47" s="695">
        <f>SUM('- 24 -'!K46+'- 26 -'!K18+'- 26 -'!K46+'- 28 -'!K30+'- 28 -'!K37+'- 28 -'!K41+'- 28 -'!K45)</f>
        <v>17789</v>
      </c>
      <c r="L47" s="695">
        <f>SUM('- 24 -'!L46+'- 26 -'!L18+'- 26 -'!L46+'- 28 -'!L30+'- 28 -'!L37+'- 28 -'!L41+'- 28 -'!L45)</f>
        <v>21409</v>
      </c>
      <c r="M47" s="695">
        <f>SUM('- 24 -'!M46+'- 26 -'!M18+'- 26 -'!M46+'- 28 -'!M30+'- 28 -'!M37+'- 28 -'!M41+'- 28 -'!M45)</f>
        <v>19561</v>
      </c>
      <c r="N47" s="695">
        <f>SUM('- 24 -'!N46+'- 26 -'!N18+'- 26 -'!N46+'- 28 -'!N30+'- 28 -'!N37+'- 28 -'!N41+'- 28 -'!N45)</f>
        <v>16462</v>
      </c>
      <c r="O47" s="695">
        <f>SUM('- 24 -'!O46+'- 26 -'!O18+'- 26 -'!O46+'- 28 -'!O30+'- 28 -'!O37+'- 28 -'!O41+'- 28 -'!O45)</f>
        <v>13285</v>
      </c>
    </row>
    <row r="48" ht="12.75" thickTop="1"/>
  </sheetData>
  <sheetProtection/>
  <mergeCells count="2">
    <mergeCell ref="A3:B4"/>
    <mergeCell ref="C3:O3"/>
  </mergeCells>
  <printOptions horizontalCentered="1"/>
  <pageMargins left="0.2362204724409449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51" sqref="A51"/>
    </sheetView>
  </sheetViews>
  <sheetFormatPr defaultColWidth="8.00390625" defaultRowHeight="13.5"/>
  <cols>
    <col min="1" max="1" width="7.25390625" style="65" customWidth="1"/>
    <col min="2" max="3" width="7.125" style="65" bestFit="1" customWidth="1"/>
    <col min="4" max="9" width="6.50390625" style="65" customWidth="1"/>
    <col min="10" max="10" width="7.375" style="65" customWidth="1"/>
    <col min="11" max="13" width="7.25390625" style="65" customWidth="1"/>
    <col min="14" max="16" width="6.125" style="65" customWidth="1"/>
    <col min="17" max="16384" width="8.00390625" style="65" customWidth="1"/>
  </cols>
  <sheetData>
    <row r="1" ht="26.25" customHeight="1">
      <c r="A1" s="113"/>
    </row>
    <row r="2" spans="1:13" ht="13.5" customHeight="1" thickBot="1">
      <c r="A2" s="69"/>
      <c r="B2" s="69"/>
      <c r="C2" s="69"/>
      <c r="D2" s="69"/>
      <c r="E2" s="69"/>
      <c r="F2" s="69"/>
      <c r="G2" s="69"/>
      <c r="H2" s="69"/>
      <c r="I2" s="69"/>
      <c r="J2" s="1083" t="s">
        <v>1011</v>
      </c>
      <c r="K2" s="1083"/>
      <c r="L2" s="1083"/>
      <c r="M2" s="1083"/>
    </row>
    <row r="3" spans="1:13" ht="18.75" customHeight="1" thickTop="1">
      <c r="A3" s="1098"/>
      <c r="B3" s="1098"/>
      <c r="C3" s="1098"/>
      <c r="D3" s="1098"/>
      <c r="E3" s="1098"/>
      <c r="F3" s="1098"/>
      <c r="G3" s="1098"/>
      <c r="H3" s="1098"/>
      <c r="I3" s="1099"/>
      <c r="J3" s="1095" t="s">
        <v>480</v>
      </c>
      <c r="K3" s="1092" t="s">
        <v>529</v>
      </c>
      <c r="L3" s="1092"/>
      <c r="M3" s="1093"/>
    </row>
    <row r="4" spans="1:13" ht="23.25" customHeight="1">
      <c r="A4" s="299" t="s">
        <v>475</v>
      </c>
      <c r="B4" s="299" t="s">
        <v>476</v>
      </c>
      <c r="C4" s="299" t="s">
        <v>477</v>
      </c>
      <c r="D4" s="299" t="s">
        <v>478</v>
      </c>
      <c r="E4" s="299" t="s">
        <v>479</v>
      </c>
      <c r="F4" s="299" t="s">
        <v>481</v>
      </c>
      <c r="G4" s="299" t="s">
        <v>482</v>
      </c>
      <c r="H4" s="299" t="s">
        <v>483</v>
      </c>
      <c r="I4" s="299" t="s">
        <v>484</v>
      </c>
      <c r="J4" s="1097"/>
      <c r="K4" s="368" t="s">
        <v>485</v>
      </c>
      <c r="L4" s="368" t="s">
        <v>486</v>
      </c>
      <c r="M4" s="369" t="s">
        <v>548</v>
      </c>
    </row>
    <row r="5" spans="1:13" ht="14.25" customHeight="1">
      <c r="A5" s="549">
        <v>35</v>
      </c>
      <c r="B5" s="549">
        <v>36</v>
      </c>
      <c r="C5" s="549">
        <v>28</v>
      </c>
      <c r="D5" s="549">
        <v>27</v>
      </c>
      <c r="E5" s="549">
        <v>21</v>
      </c>
      <c r="F5" s="549">
        <v>4</v>
      </c>
      <c r="G5" s="549">
        <v>3</v>
      </c>
      <c r="H5" s="549">
        <v>0</v>
      </c>
      <c r="I5" s="549">
        <v>0</v>
      </c>
      <c r="J5" s="696">
        <f>SUM(K5:M5)</f>
        <v>710</v>
      </c>
      <c r="K5" s="683">
        <f>SUM('- 28 -'!C5:E5)</f>
        <v>100</v>
      </c>
      <c r="L5" s="683">
        <f>SUM('- 28 -'!F5:O5)</f>
        <v>456</v>
      </c>
      <c r="M5" s="683">
        <f>SUM(A5:I5)</f>
        <v>154</v>
      </c>
    </row>
    <row r="6" spans="1:13" ht="14.25" customHeight="1">
      <c r="A6" s="549">
        <v>56</v>
      </c>
      <c r="B6" s="549">
        <v>63</v>
      </c>
      <c r="C6" s="549">
        <v>40</v>
      </c>
      <c r="D6" s="549">
        <v>34</v>
      </c>
      <c r="E6" s="549">
        <v>20</v>
      </c>
      <c r="F6" s="549">
        <v>12</v>
      </c>
      <c r="G6" s="549">
        <v>5</v>
      </c>
      <c r="H6" s="549">
        <v>1</v>
      </c>
      <c r="I6" s="549">
        <v>0</v>
      </c>
      <c r="J6" s="548">
        <f aca="true" t="shared" si="0" ref="J6:J28">SUM(K6:M6)</f>
        <v>1110</v>
      </c>
      <c r="K6" s="549">
        <f>SUM('- 28 -'!C6:E6)</f>
        <v>142</v>
      </c>
      <c r="L6" s="549">
        <f>SUM('- 28 -'!F6:O6)</f>
        <v>737</v>
      </c>
      <c r="M6" s="549">
        <f aca="true" t="shared" si="1" ref="M6:M28">SUM(A6:I6)</f>
        <v>231</v>
      </c>
    </row>
    <row r="7" spans="1:13" ht="14.25" customHeight="1">
      <c r="A7" s="549">
        <v>87</v>
      </c>
      <c r="B7" s="549">
        <v>87</v>
      </c>
      <c r="C7" s="549">
        <v>72</v>
      </c>
      <c r="D7" s="549">
        <v>39</v>
      </c>
      <c r="E7" s="549">
        <v>39</v>
      </c>
      <c r="F7" s="549">
        <v>15</v>
      </c>
      <c r="G7" s="549">
        <v>5</v>
      </c>
      <c r="H7" s="549">
        <v>1</v>
      </c>
      <c r="I7" s="549">
        <v>0</v>
      </c>
      <c r="J7" s="548">
        <f t="shared" si="0"/>
        <v>1638</v>
      </c>
      <c r="K7" s="549">
        <f>SUM('- 28 -'!C7:E7)</f>
        <v>197</v>
      </c>
      <c r="L7" s="549">
        <f>SUM('- 28 -'!F7:O7)</f>
        <v>1096</v>
      </c>
      <c r="M7" s="549">
        <f t="shared" si="1"/>
        <v>345</v>
      </c>
    </row>
    <row r="8" spans="1:13" ht="14.25" customHeight="1">
      <c r="A8" s="549">
        <v>225</v>
      </c>
      <c r="B8" s="549">
        <v>248</v>
      </c>
      <c r="C8" s="549">
        <v>175</v>
      </c>
      <c r="D8" s="549">
        <v>130</v>
      </c>
      <c r="E8" s="549">
        <v>79</v>
      </c>
      <c r="F8" s="549">
        <v>40</v>
      </c>
      <c r="G8" s="549">
        <v>13</v>
      </c>
      <c r="H8" s="549">
        <v>4</v>
      </c>
      <c r="I8" s="549">
        <v>0</v>
      </c>
      <c r="J8" s="548">
        <f t="shared" si="0"/>
        <v>4765</v>
      </c>
      <c r="K8" s="549">
        <f>SUM('- 28 -'!C8:E8)</f>
        <v>695</v>
      </c>
      <c r="L8" s="549">
        <f>SUM('- 28 -'!F8:O8)</f>
        <v>3156</v>
      </c>
      <c r="M8" s="549">
        <f t="shared" si="1"/>
        <v>914</v>
      </c>
    </row>
    <row r="9" spans="1:13" ht="14.25" customHeight="1">
      <c r="A9" s="549">
        <v>86</v>
      </c>
      <c r="B9" s="549">
        <v>144</v>
      </c>
      <c r="C9" s="549">
        <v>112</v>
      </c>
      <c r="D9" s="549">
        <v>99</v>
      </c>
      <c r="E9" s="549">
        <v>53</v>
      </c>
      <c r="F9" s="549">
        <v>23</v>
      </c>
      <c r="G9" s="549">
        <v>3</v>
      </c>
      <c r="H9" s="549">
        <v>2</v>
      </c>
      <c r="I9" s="549">
        <v>0</v>
      </c>
      <c r="J9" s="548">
        <f t="shared" si="0"/>
        <v>2011</v>
      </c>
      <c r="K9" s="549">
        <f>SUM('- 28 -'!C9:E9)</f>
        <v>317</v>
      </c>
      <c r="L9" s="549">
        <f>SUM('- 28 -'!F9:O9)</f>
        <v>1172</v>
      </c>
      <c r="M9" s="549">
        <f t="shared" si="1"/>
        <v>522</v>
      </c>
    </row>
    <row r="10" spans="1:13" ht="14.25" customHeight="1">
      <c r="A10" s="549">
        <v>105</v>
      </c>
      <c r="B10" s="549">
        <v>145</v>
      </c>
      <c r="C10" s="549">
        <v>102</v>
      </c>
      <c r="D10" s="549">
        <v>82</v>
      </c>
      <c r="E10" s="549">
        <v>55</v>
      </c>
      <c r="F10" s="549">
        <v>26</v>
      </c>
      <c r="G10" s="549">
        <v>2</v>
      </c>
      <c r="H10" s="549">
        <v>0</v>
      </c>
      <c r="I10" s="549">
        <v>0</v>
      </c>
      <c r="J10" s="548">
        <f t="shared" si="0"/>
        <v>1946</v>
      </c>
      <c r="K10" s="549">
        <f>SUM('- 28 -'!C10:E10)</f>
        <v>278</v>
      </c>
      <c r="L10" s="549">
        <f>SUM('- 28 -'!F10:O10)</f>
        <v>1151</v>
      </c>
      <c r="M10" s="549">
        <f t="shared" si="1"/>
        <v>517</v>
      </c>
    </row>
    <row r="11" spans="1:13" ht="14.25" customHeight="1">
      <c r="A11" s="549">
        <v>134</v>
      </c>
      <c r="B11" s="549">
        <v>113</v>
      </c>
      <c r="C11" s="549">
        <v>107</v>
      </c>
      <c r="D11" s="549">
        <v>69</v>
      </c>
      <c r="E11" s="549">
        <v>67</v>
      </c>
      <c r="F11" s="549">
        <v>32</v>
      </c>
      <c r="G11" s="549">
        <v>8</v>
      </c>
      <c r="H11" s="549">
        <v>2</v>
      </c>
      <c r="I11" s="549">
        <v>0</v>
      </c>
      <c r="J11" s="548">
        <f t="shared" si="0"/>
        <v>2076</v>
      </c>
      <c r="K11" s="549">
        <f>SUM('- 28 -'!C11:E11)</f>
        <v>290</v>
      </c>
      <c r="L11" s="549">
        <f>SUM('- 28 -'!F11:O11)</f>
        <v>1254</v>
      </c>
      <c r="M11" s="549">
        <f t="shared" si="1"/>
        <v>532</v>
      </c>
    </row>
    <row r="12" spans="1:13" ht="14.25" customHeight="1">
      <c r="A12" s="549">
        <v>194</v>
      </c>
      <c r="B12" s="549">
        <v>186</v>
      </c>
      <c r="C12" s="549">
        <v>159</v>
      </c>
      <c r="D12" s="549">
        <v>141</v>
      </c>
      <c r="E12" s="549">
        <v>101</v>
      </c>
      <c r="F12" s="549">
        <v>42</v>
      </c>
      <c r="G12" s="549">
        <v>10</v>
      </c>
      <c r="H12" s="549">
        <v>1</v>
      </c>
      <c r="I12" s="549">
        <v>0</v>
      </c>
      <c r="J12" s="548">
        <f t="shared" si="0"/>
        <v>3259</v>
      </c>
      <c r="K12" s="549">
        <f>SUM('- 28 -'!C12:E12)</f>
        <v>471</v>
      </c>
      <c r="L12" s="549">
        <f>SUM('- 28 -'!F12:O12)</f>
        <v>1954</v>
      </c>
      <c r="M12" s="549">
        <f t="shared" si="1"/>
        <v>834</v>
      </c>
    </row>
    <row r="13" spans="1:13" ht="14.25" customHeight="1">
      <c r="A13" s="549">
        <v>74</v>
      </c>
      <c r="B13" s="549">
        <v>105</v>
      </c>
      <c r="C13" s="549">
        <v>67</v>
      </c>
      <c r="D13" s="549">
        <v>49</v>
      </c>
      <c r="E13" s="549">
        <v>42</v>
      </c>
      <c r="F13" s="549">
        <v>12</v>
      </c>
      <c r="G13" s="549">
        <v>5</v>
      </c>
      <c r="H13" s="549">
        <v>0</v>
      </c>
      <c r="I13" s="549">
        <v>0</v>
      </c>
      <c r="J13" s="548">
        <f t="shared" si="0"/>
        <v>1403</v>
      </c>
      <c r="K13" s="549">
        <f>SUM('- 28 -'!C13:E13)</f>
        <v>199</v>
      </c>
      <c r="L13" s="549">
        <f>SUM('- 28 -'!F13:O13)</f>
        <v>850</v>
      </c>
      <c r="M13" s="549">
        <f t="shared" si="1"/>
        <v>354</v>
      </c>
    </row>
    <row r="14" spans="1:13" ht="14.25" customHeight="1">
      <c r="A14" s="549">
        <v>101</v>
      </c>
      <c r="B14" s="549">
        <v>114</v>
      </c>
      <c r="C14" s="549">
        <v>95</v>
      </c>
      <c r="D14" s="549">
        <v>75</v>
      </c>
      <c r="E14" s="549">
        <v>53</v>
      </c>
      <c r="F14" s="549">
        <v>21</v>
      </c>
      <c r="G14" s="549">
        <v>6</v>
      </c>
      <c r="H14" s="549">
        <v>2</v>
      </c>
      <c r="I14" s="549">
        <v>0</v>
      </c>
      <c r="J14" s="548">
        <f t="shared" si="0"/>
        <v>1960</v>
      </c>
      <c r="K14" s="549">
        <f>SUM('- 28 -'!C14:E14)</f>
        <v>223</v>
      </c>
      <c r="L14" s="549">
        <f>SUM('- 28 -'!F14:O14)</f>
        <v>1270</v>
      </c>
      <c r="M14" s="549">
        <f t="shared" si="1"/>
        <v>467</v>
      </c>
    </row>
    <row r="15" spans="1:13" ht="14.25" customHeight="1">
      <c r="A15" s="549">
        <v>83</v>
      </c>
      <c r="B15" s="549">
        <v>100</v>
      </c>
      <c r="C15" s="549">
        <v>88</v>
      </c>
      <c r="D15" s="549">
        <v>82</v>
      </c>
      <c r="E15" s="549">
        <v>61</v>
      </c>
      <c r="F15" s="549">
        <v>26</v>
      </c>
      <c r="G15" s="549">
        <v>8</v>
      </c>
      <c r="H15" s="549">
        <v>1</v>
      </c>
      <c r="I15" s="549">
        <v>0</v>
      </c>
      <c r="J15" s="548">
        <f t="shared" si="0"/>
        <v>1822</v>
      </c>
      <c r="K15" s="549">
        <f>SUM('- 28 -'!C15:E15)</f>
        <v>252</v>
      </c>
      <c r="L15" s="549">
        <f>SUM('- 28 -'!F15:O15)</f>
        <v>1121</v>
      </c>
      <c r="M15" s="549">
        <f t="shared" si="1"/>
        <v>449</v>
      </c>
    </row>
    <row r="16" spans="1:13" ht="14.25" customHeight="1">
      <c r="A16" s="549">
        <v>84</v>
      </c>
      <c r="B16" s="549">
        <v>73</v>
      </c>
      <c r="C16" s="549">
        <v>58</v>
      </c>
      <c r="D16" s="549">
        <v>47</v>
      </c>
      <c r="E16" s="549">
        <v>37</v>
      </c>
      <c r="F16" s="549">
        <v>13</v>
      </c>
      <c r="G16" s="549">
        <v>2</v>
      </c>
      <c r="H16" s="549">
        <v>1</v>
      </c>
      <c r="I16" s="549">
        <v>0</v>
      </c>
      <c r="J16" s="548">
        <f t="shared" si="0"/>
        <v>1463</v>
      </c>
      <c r="K16" s="549">
        <f>SUM('- 28 -'!C16:E16)</f>
        <v>203</v>
      </c>
      <c r="L16" s="549">
        <f>SUM('- 28 -'!F16:O16)</f>
        <v>945</v>
      </c>
      <c r="M16" s="549">
        <f t="shared" si="1"/>
        <v>315</v>
      </c>
    </row>
    <row r="17" spans="1:13" ht="14.25" customHeight="1">
      <c r="A17" s="549">
        <v>54</v>
      </c>
      <c r="B17" s="549">
        <v>57</v>
      </c>
      <c r="C17" s="549">
        <v>46</v>
      </c>
      <c r="D17" s="549">
        <v>40</v>
      </c>
      <c r="E17" s="549">
        <v>28</v>
      </c>
      <c r="F17" s="549">
        <v>8</v>
      </c>
      <c r="G17" s="549">
        <v>3</v>
      </c>
      <c r="H17" s="549">
        <v>0</v>
      </c>
      <c r="I17" s="549">
        <v>0</v>
      </c>
      <c r="J17" s="548">
        <f t="shared" si="0"/>
        <v>1011</v>
      </c>
      <c r="K17" s="549">
        <f>SUM('- 28 -'!C17:E17)</f>
        <v>175</v>
      </c>
      <c r="L17" s="549">
        <f>SUM('- 28 -'!F17:O17)</f>
        <v>600</v>
      </c>
      <c r="M17" s="549">
        <f t="shared" si="1"/>
        <v>236</v>
      </c>
    </row>
    <row r="18" spans="1:13" ht="14.25" customHeight="1">
      <c r="A18" s="549">
        <v>127</v>
      </c>
      <c r="B18" s="549">
        <v>192</v>
      </c>
      <c r="C18" s="549">
        <v>149</v>
      </c>
      <c r="D18" s="549">
        <v>89</v>
      </c>
      <c r="E18" s="549">
        <v>73</v>
      </c>
      <c r="F18" s="549">
        <v>34</v>
      </c>
      <c r="G18" s="549">
        <v>7</v>
      </c>
      <c r="H18" s="549">
        <v>1</v>
      </c>
      <c r="I18" s="549">
        <v>1</v>
      </c>
      <c r="J18" s="548">
        <f t="shared" si="0"/>
        <v>2887</v>
      </c>
      <c r="K18" s="549">
        <f>SUM('- 28 -'!C18:E18)</f>
        <v>387</v>
      </c>
      <c r="L18" s="549">
        <f>SUM('- 28 -'!F18:O18)</f>
        <v>1827</v>
      </c>
      <c r="M18" s="549">
        <f t="shared" si="1"/>
        <v>673</v>
      </c>
    </row>
    <row r="19" spans="1:13" ht="14.25" customHeight="1">
      <c r="A19" s="549">
        <v>87</v>
      </c>
      <c r="B19" s="549">
        <v>110</v>
      </c>
      <c r="C19" s="549">
        <v>68</v>
      </c>
      <c r="D19" s="549">
        <v>57</v>
      </c>
      <c r="E19" s="549">
        <v>43</v>
      </c>
      <c r="F19" s="549">
        <v>15</v>
      </c>
      <c r="G19" s="549">
        <v>4</v>
      </c>
      <c r="H19" s="549">
        <v>1</v>
      </c>
      <c r="I19" s="549">
        <v>0</v>
      </c>
      <c r="J19" s="548">
        <f t="shared" si="0"/>
        <v>2209</v>
      </c>
      <c r="K19" s="549">
        <f>SUM('- 28 -'!C19:E19)</f>
        <v>298</v>
      </c>
      <c r="L19" s="549">
        <f>SUM('- 28 -'!F19:O19)</f>
        <v>1526</v>
      </c>
      <c r="M19" s="549">
        <f t="shared" si="1"/>
        <v>385</v>
      </c>
    </row>
    <row r="20" spans="1:13" ht="14.25" customHeight="1">
      <c r="A20" s="549">
        <v>23</v>
      </c>
      <c r="B20" s="549">
        <v>30</v>
      </c>
      <c r="C20" s="549">
        <v>28</v>
      </c>
      <c r="D20" s="549">
        <v>15</v>
      </c>
      <c r="E20" s="549">
        <v>4</v>
      </c>
      <c r="F20" s="549">
        <v>9</v>
      </c>
      <c r="G20" s="549">
        <v>2</v>
      </c>
      <c r="H20" s="549">
        <v>0</v>
      </c>
      <c r="I20" s="549">
        <v>0</v>
      </c>
      <c r="J20" s="548">
        <f t="shared" si="0"/>
        <v>862</v>
      </c>
      <c r="K20" s="549">
        <f>SUM('- 28 -'!C20:E20)</f>
        <v>180</v>
      </c>
      <c r="L20" s="549">
        <f>SUM('- 28 -'!F20:O20)</f>
        <v>571</v>
      </c>
      <c r="M20" s="549">
        <f t="shared" si="1"/>
        <v>111</v>
      </c>
    </row>
    <row r="21" spans="1:13" ht="14.25" customHeight="1">
      <c r="A21" s="549">
        <v>90</v>
      </c>
      <c r="B21" s="549">
        <v>101</v>
      </c>
      <c r="C21" s="549">
        <v>95</v>
      </c>
      <c r="D21" s="549">
        <v>85</v>
      </c>
      <c r="E21" s="549">
        <v>54</v>
      </c>
      <c r="F21" s="549">
        <v>30</v>
      </c>
      <c r="G21" s="549">
        <v>7</v>
      </c>
      <c r="H21" s="549">
        <v>0</v>
      </c>
      <c r="I21" s="549">
        <v>0</v>
      </c>
      <c r="J21" s="548">
        <f t="shared" si="0"/>
        <v>1937</v>
      </c>
      <c r="K21" s="549">
        <f>SUM('- 28 -'!C21:E21)</f>
        <v>231</v>
      </c>
      <c r="L21" s="549">
        <f>SUM('- 28 -'!F21:O21)</f>
        <v>1244</v>
      </c>
      <c r="M21" s="549">
        <f t="shared" si="1"/>
        <v>462</v>
      </c>
    </row>
    <row r="22" spans="1:13" ht="14.25" customHeight="1">
      <c r="A22" s="549">
        <v>62</v>
      </c>
      <c r="B22" s="549">
        <v>78</v>
      </c>
      <c r="C22" s="549">
        <v>54</v>
      </c>
      <c r="D22" s="549">
        <v>51</v>
      </c>
      <c r="E22" s="549">
        <v>40</v>
      </c>
      <c r="F22" s="549">
        <v>26</v>
      </c>
      <c r="G22" s="549">
        <v>8</v>
      </c>
      <c r="H22" s="549">
        <v>0</v>
      </c>
      <c r="I22" s="549">
        <v>0</v>
      </c>
      <c r="J22" s="548">
        <f t="shared" si="0"/>
        <v>1333</v>
      </c>
      <c r="K22" s="549">
        <f>SUM('- 28 -'!C22:E22)</f>
        <v>164</v>
      </c>
      <c r="L22" s="549">
        <f>SUM('- 28 -'!F22:O22)</f>
        <v>850</v>
      </c>
      <c r="M22" s="549">
        <f t="shared" si="1"/>
        <v>319</v>
      </c>
    </row>
    <row r="23" spans="1:13" ht="14.25" customHeight="1">
      <c r="A23" s="549">
        <v>79</v>
      </c>
      <c r="B23" s="549">
        <v>110</v>
      </c>
      <c r="C23" s="549">
        <v>80</v>
      </c>
      <c r="D23" s="549">
        <v>74</v>
      </c>
      <c r="E23" s="549">
        <v>56</v>
      </c>
      <c r="F23" s="549">
        <v>19</v>
      </c>
      <c r="G23" s="549">
        <v>16</v>
      </c>
      <c r="H23" s="549">
        <v>2</v>
      </c>
      <c r="I23" s="549">
        <v>0</v>
      </c>
      <c r="J23" s="548">
        <f t="shared" si="0"/>
        <v>1736</v>
      </c>
      <c r="K23" s="549">
        <f>SUM('- 28 -'!C23:E23)</f>
        <v>241</v>
      </c>
      <c r="L23" s="549">
        <f>SUM('- 28 -'!F23:O23)</f>
        <v>1059</v>
      </c>
      <c r="M23" s="549">
        <f t="shared" si="1"/>
        <v>436</v>
      </c>
    </row>
    <row r="24" spans="1:13" ht="14.25" customHeight="1">
      <c r="A24" s="549">
        <v>140</v>
      </c>
      <c r="B24" s="549">
        <v>150</v>
      </c>
      <c r="C24" s="549">
        <v>113</v>
      </c>
      <c r="D24" s="549">
        <v>99</v>
      </c>
      <c r="E24" s="549">
        <v>79</v>
      </c>
      <c r="F24" s="549">
        <v>47</v>
      </c>
      <c r="G24" s="549">
        <v>14</v>
      </c>
      <c r="H24" s="549">
        <v>0</v>
      </c>
      <c r="I24" s="549">
        <v>1</v>
      </c>
      <c r="J24" s="548">
        <f t="shared" si="0"/>
        <v>2781</v>
      </c>
      <c r="K24" s="549">
        <f>SUM('- 28 -'!C24:E24)</f>
        <v>392</v>
      </c>
      <c r="L24" s="549">
        <f>SUM('- 28 -'!F24:O24)</f>
        <v>1746</v>
      </c>
      <c r="M24" s="549">
        <f t="shared" si="1"/>
        <v>643</v>
      </c>
    </row>
    <row r="25" spans="1:13" ht="14.25" customHeight="1">
      <c r="A25" s="549">
        <v>67</v>
      </c>
      <c r="B25" s="549">
        <v>91</v>
      </c>
      <c r="C25" s="549">
        <v>77</v>
      </c>
      <c r="D25" s="549">
        <v>74</v>
      </c>
      <c r="E25" s="549">
        <v>53</v>
      </c>
      <c r="F25" s="549">
        <v>19</v>
      </c>
      <c r="G25" s="549">
        <v>9</v>
      </c>
      <c r="H25" s="549">
        <v>1</v>
      </c>
      <c r="I25" s="549">
        <v>0</v>
      </c>
      <c r="J25" s="548">
        <f t="shared" si="0"/>
        <v>1775</v>
      </c>
      <c r="K25" s="549">
        <f>SUM('- 28 -'!C25:E25)</f>
        <v>238</v>
      </c>
      <c r="L25" s="549">
        <f>SUM('- 28 -'!F25:O25)</f>
        <v>1146</v>
      </c>
      <c r="M25" s="549">
        <f t="shared" si="1"/>
        <v>391</v>
      </c>
    </row>
    <row r="26" spans="1:13" ht="14.25" customHeight="1">
      <c r="A26" s="549">
        <v>123</v>
      </c>
      <c r="B26" s="549">
        <v>129</v>
      </c>
      <c r="C26" s="549">
        <v>101</v>
      </c>
      <c r="D26" s="549">
        <v>106</v>
      </c>
      <c r="E26" s="549">
        <v>77</v>
      </c>
      <c r="F26" s="549">
        <v>42</v>
      </c>
      <c r="G26" s="549">
        <v>7</v>
      </c>
      <c r="H26" s="549">
        <v>1</v>
      </c>
      <c r="I26" s="549">
        <v>1</v>
      </c>
      <c r="J26" s="548">
        <f t="shared" si="0"/>
        <v>2284</v>
      </c>
      <c r="K26" s="549">
        <f>SUM('- 28 -'!C26:E26)</f>
        <v>317</v>
      </c>
      <c r="L26" s="549">
        <f>SUM('- 28 -'!F26:O26)</f>
        <v>1380</v>
      </c>
      <c r="M26" s="549">
        <f t="shared" si="1"/>
        <v>587</v>
      </c>
    </row>
    <row r="27" spans="1:13" ht="14.25" customHeight="1">
      <c r="A27" s="549">
        <v>106</v>
      </c>
      <c r="B27" s="549">
        <v>124</v>
      </c>
      <c r="C27" s="549">
        <v>77</v>
      </c>
      <c r="D27" s="549">
        <v>81</v>
      </c>
      <c r="E27" s="549">
        <v>74</v>
      </c>
      <c r="F27" s="549">
        <v>37</v>
      </c>
      <c r="G27" s="549">
        <v>8</v>
      </c>
      <c r="H27" s="549">
        <v>1</v>
      </c>
      <c r="I27" s="549">
        <v>0</v>
      </c>
      <c r="J27" s="548">
        <f t="shared" si="0"/>
        <v>1899</v>
      </c>
      <c r="K27" s="549">
        <f>SUM('- 28 -'!C27:E27)</f>
        <v>245</v>
      </c>
      <c r="L27" s="549">
        <f>SUM('- 28 -'!F27:O27)</f>
        <v>1146</v>
      </c>
      <c r="M27" s="549">
        <f t="shared" si="1"/>
        <v>508</v>
      </c>
    </row>
    <row r="28" spans="1:13" ht="14.25" customHeight="1">
      <c r="A28" s="549">
        <v>151</v>
      </c>
      <c r="B28" s="549">
        <v>250</v>
      </c>
      <c r="C28" s="549">
        <v>215</v>
      </c>
      <c r="D28" s="549">
        <v>165</v>
      </c>
      <c r="E28" s="549">
        <v>82</v>
      </c>
      <c r="F28" s="549">
        <v>51</v>
      </c>
      <c r="G28" s="549">
        <v>7</v>
      </c>
      <c r="H28" s="549">
        <v>2</v>
      </c>
      <c r="I28" s="549">
        <v>0</v>
      </c>
      <c r="J28" s="548">
        <f t="shared" si="0"/>
        <v>3141</v>
      </c>
      <c r="K28" s="549">
        <f>SUM('- 28 -'!C28:E28)</f>
        <v>397</v>
      </c>
      <c r="L28" s="549">
        <f>SUM('- 28 -'!F28:O28)</f>
        <v>1821</v>
      </c>
      <c r="M28" s="549">
        <f t="shared" si="1"/>
        <v>923</v>
      </c>
    </row>
    <row r="29" ht="9.75" customHeight="1"/>
    <row r="30" spans="1:13" s="66" customFormat="1" ht="14.25" customHeight="1">
      <c r="A30" s="697">
        <f>SUM('- 27 -'!A48+'- 27 -'!A49+'- 27 -'!A50+'- 27 -'!A51+'- 27 -'!A52+'- 27 -'!A53+A5+A6+A7+A8+A9+A10+A11+A12+A13+A14+A15+A16+A17+A18+A19+A20+A21+A22+A23+A24+A25+A26+A27+A28)</f>
        <v>2998</v>
      </c>
      <c r="B30" s="697">
        <f>SUM('- 27 -'!B48+'- 27 -'!B49+'- 27 -'!B50+'- 27 -'!B51+'- 27 -'!B52+'- 27 -'!B53+B5+B6+B7+B8+B9+B10+B11+B12+B13+B14+B15+B16+B17+B18+B19+B20+B21+B22+B23+B24+B25+B26+B27+B28)</f>
        <v>3628</v>
      </c>
      <c r="C30" s="697">
        <f>SUM('- 27 -'!C48+'- 27 -'!C49+'- 27 -'!C50+'- 27 -'!C51+'- 27 -'!C52+'- 27 -'!C53+C5+C6+C7+C8+C9+C10+C11+C12+C13+C14+C15+C16+C17+C18+C19+C20+C21+C22+C23+C24+C25+C26+C27+C28)</f>
        <v>2818</v>
      </c>
      <c r="D30" s="697">
        <f>SUM('- 27 -'!D48+'- 27 -'!D49+'- 27 -'!D50+'- 27 -'!D51+'- 27 -'!D52+'- 27 -'!D53+D5+D6+D7+D8+D9+D10+D11+D12+D13+D14+D15+D16+D17+D18+D19+D20+D21+D22+D23+D24+D25+D26+D27+D28)</f>
        <v>2272</v>
      </c>
      <c r="E30" s="697">
        <f>SUM('- 27 -'!E48+'- 27 -'!E49+'- 27 -'!E50+'- 27 -'!E51+'- 27 -'!E52+'- 27 -'!E53+E5+E6+E7+E8+E9+E10+E11+E12+E13+E14+E15+E16+E17+E18+E19+E20+E21+E22+E23+E24+E25+E26+E27+E28)</f>
        <v>1545</v>
      </c>
      <c r="F30" s="697">
        <f>SUM('- 27 -'!F48+'- 27 -'!F49+'- 27 -'!F50+'- 27 -'!F51+'- 27 -'!F52+'- 27 -'!F53+F5+F6+F7+F8+F9+F10+F11+F12+F13+F14+F15+F16+F17+F18+F19+F20+F21+F22+F23+F24+F25+F26+F27+F28)</f>
        <v>717</v>
      </c>
      <c r="G30" s="697">
        <f>SUM('- 27 -'!G48+'- 27 -'!G49+'- 27 -'!G50+'- 27 -'!G51+'- 27 -'!G52+'- 27 -'!G53+G5+G6+G7+G8+G9+G10+G11+G12+G13+G14+G15+G16+G17+G18+G19+G20+G21+G22+G23+G24+G25+G26+G27+G28)</f>
        <v>186</v>
      </c>
      <c r="H30" s="697">
        <f>SUM('- 27 -'!H48+'- 27 -'!H49+'- 27 -'!H50+'- 27 -'!H51+'- 27 -'!H52+'- 27 -'!H53+H5+H6+H7+H8+H9+H10+H11+H12+H13+H14+H15+H16+H17+H18+H19+H20+H21+H22+H23+H24+H25+H26+H27+H28)</f>
        <v>25</v>
      </c>
      <c r="I30" s="697">
        <f>SUM('- 27 -'!I48+'- 27 -'!I49+'- 27 -'!I50+'- 27 -'!I51+'- 27 -'!I52+'- 27 -'!I53+I5+I6+I7+I8+I9+I10+I11+I12+I13+I14+I15+I16+I17+I18+I19+I20+I21+I22+I23+I24+I25+I26+I27+I28)</f>
        <v>3</v>
      </c>
      <c r="J30" s="697">
        <f>SUM('- 27 -'!J48+'- 27 -'!J49+'- 27 -'!J50+'- 27 -'!J51+'- 27 -'!J52+'- 27 -'!J53+J5+J6+J7+J8+J9+J10+J11+J12+J13+J14+J15+J16+J17+J18+J19+J20+J21+J22+J23+J24+J25+J26+J27+J28)</f>
        <v>60290</v>
      </c>
      <c r="K30" s="697">
        <f>SUM('- 27 -'!K48+'- 27 -'!K49+'- 27 -'!K50+'- 27 -'!K51+'- 27 -'!K52+'- 27 -'!K53+K5+K6+K7+K8+K9+K10+K11+K12+K13+K14+K15+K16+K17+K18+K19+K20+K21+K22+K23+K24+K25+K26+K27+K28)</f>
        <v>8483</v>
      </c>
      <c r="L30" s="697">
        <f>SUM('- 27 -'!L48+'- 27 -'!L49+'- 27 -'!L50+'- 27 -'!L51+'- 27 -'!L52+'- 27 -'!L53+L5+L6+L7+L8+L9+L10+L11+L12+L13+L14+L15+L16+L17+L18+L19+L20+L21+L22+L23+L24+L25+L26+L27+L28)</f>
        <v>37615</v>
      </c>
      <c r="M30" s="697">
        <f>SUM('- 27 -'!M48+'- 27 -'!M49+'- 27 -'!M50+'- 27 -'!M51+'- 27 -'!M52+'- 27 -'!M53+M5+M6+M7+M8+M9+M10+M11+M12+M13+M14+M15+M16+M17+M18+M19+M20+M21+M22+M23+M24+M25+M26+M27+M28)</f>
        <v>14192</v>
      </c>
    </row>
    <row r="31" spans="1:13" ht="12.75" customHeight="1">
      <c r="A31" s="548"/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</row>
    <row r="32" spans="1:13" ht="14.25" customHeight="1">
      <c r="A32" s="549">
        <v>22</v>
      </c>
      <c r="B32" s="549">
        <v>43</v>
      </c>
      <c r="C32" s="549">
        <v>33</v>
      </c>
      <c r="D32" s="549">
        <v>40</v>
      </c>
      <c r="E32" s="549">
        <v>21</v>
      </c>
      <c r="F32" s="549">
        <v>7</v>
      </c>
      <c r="G32" s="549">
        <v>7</v>
      </c>
      <c r="H32" s="549">
        <v>0</v>
      </c>
      <c r="I32" s="549">
        <v>0</v>
      </c>
      <c r="J32" s="548">
        <f>SUM(K32:M32)</f>
        <v>480</v>
      </c>
      <c r="K32" s="549">
        <f>SUM('- 28 -'!C32:E32)</f>
        <v>65</v>
      </c>
      <c r="L32" s="549">
        <f>SUM('- 28 -'!F32:O32)</f>
        <v>242</v>
      </c>
      <c r="M32" s="549">
        <f>SUM(A32:I32)</f>
        <v>173</v>
      </c>
    </row>
    <row r="33" spans="1:13" ht="14.25" customHeight="1">
      <c r="A33" s="549">
        <v>153</v>
      </c>
      <c r="B33" s="549">
        <v>210</v>
      </c>
      <c r="C33" s="549">
        <v>170</v>
      </c>
      <c r="D33" s="549">
        <v>156</v>
      </c>
      <c r="E33" s="549">
        <v>92</v>
      </c>
      <c r="F33" s="549">
        <v>29</v>
      </c>
      <c r="G33" s="549">
        <v>7</v>
      </c>
      <c r="H33" s="549">
        <v>2</v>
      </c>
      <c r="I33" s="549">
        <v>0</v>
      </c>
      <c r="J33" s="548">
        <f>SUM(K33:M33)</f>
        <v>2241</v>
      </c>
      <c r="K33" s="549">
        <f>SUM('- 28 -'!C33:E33)</f>
        <v>212</v>
      </c>
      <c r="L33" s="549">
        <f>SUM('- 28 -'!F33:O33)</f>
        <v>1210</v>
      </c>
      <c r="M33" s="549">
        <f>SUM(A33:I33)</f>
        <v>819</v>
      </c>
    </row>
    <row r="34" spans="1:13" ht="14.25" customHeight="1">
      <c r="A34" s="549">
        <v>383</v>
      </c>
      <c r="B34" s="549">
        <v>706</v>
      </c>
      <c r="C34" s="549">
        <v>611</v>
      </c>
      <c r="D34" s="549">
        <v>413</v>
      </c>
      <c r="E34" s="549">
        <v>150</v>
      </c>
      <c r="F34" s="549">
        <v>67</v>
      </c>
      <c r="G34" s="549">
        <v>19</v>
      </c>
      <c r="H34" s="549">
        <v>3</v>
      </c>
      <c r="I34" s="549">
        <v>0</v>
      </c>
      <c r="J34" s="548">
        <f>SUM(K34:M34)</f>
        <v>6129</v>
      </c>
      <c r="K34" s="549">
        <f>SUM('- 28 -'!C34:E34)</f>
        <v>617</v>
      </c>
      <c r="L34" s="549">
        <f>SUM('- 28 -'!F34:O34)</f>
        <v>3160</v>
      </c>
      <c r="M34" s="549">
        <f>SUM(A34:I34)</f>
        <v>2352</v>
      </c>
    </row>
    <row r="35" spans="1:13" ht="14.25" customHeight="1">
      <c r="A35" s="549">
        <v>98</v>
      </c>
      <c r="B35" s="549">
        <v>121</v>
      </c>
      <c r="C35" s="549">
        <v>96</v>
      </c>
      <c r="D35" s="549">
        <v>63</v>
      </c>
      <c r="E35" s="549">
        <v>35</v>
      </c>
      <c r="F35" s="549">
        <v>21</v>
      </c>
      <c r="G35" s="549">
        <v>5</v>
      </c>
      <c r="H35" s="549">
        <v>1</v>
      </c>
      <c r="I35" s="549">
        <v>0</v>
      </c>
      <c r="J35" s="548">
        <f>SUM(K35:M35)</f>
        <v>1219</v>
      </c>
      <c r="K35" s="549">
        <f>SUM('- 28 -'!C35:E35)</f>
        <v>138</v>
      </c>
      <c r="L35" s="549">
        <f>SUM('- 28 -'!F35:O35)</f>
        <v>641</v>
      </c>
      <c r="M35" s="549">
        <f>SUM(A35:I35)</f>
        <v>440</v>
      </c>
    </row>
    <row r="36" spans="1:13" ht="9.75" customHeight="1">
      <c r="A36" s="636"/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</row>
    <row r="37" spans="1:15" s="66" customFormat="1" ht="15" customHeight="1">
      <c r="A37" s="638">
        <f>SUM(A32:A36)</f>
        <v>656</v>
      </c>
      <c r="B37" s="638">
        <f aca="true" t="shared" si="2" ref="B37:M37">SUM(B32:B36)</f>
        <v>1080</v>
      </c>
      <c r="C37" s="638">
        <f t="shared" si="2"/>
        <v>910</v>
      </c>
      <c r="D37" s="638">
        <f t="shared" si="2"/>
        <v>672</v>
      </c>
      <c r="E37" s="638">
        <f t="shared" si="2"/>
        <v>298</v>
      </c>
      <c r="F37" s="638">
        <f t="shared" si="2"/>
        <v>124</v>
      </c>
      <c r="G37" s="638">
        <f t="shared" si="2"/>
        <v>38</v>
      </c>
      <c r="H37" s="638">
        <f t="shared" si="2"/>
        <v>6</v>
      </c>
      <c r="I37" s="638">
        <f t="shared" si="2"/>
        <v>0</v>
      </c>
      <c r="J37" s="698">
        <f t="shared" si="2"/>
        <v>10069</v>
      </c>
      <c r="K37" s="638">
        <f t="shared" si="2"/>
        <v>1032</v>
      </c>
      <c r="L37" s="638">
        <f t="shared" si="2"/>
        <v>5253</v>
      </c>
      <c r="M37" s="638">
        <f t="shared" si="2"/>
        <v>3784</v>
      </c>
      <c r="O37" s="65"/>
    </row>
    <row r="38" spans="1:13" ht="12.75" customHeight="1">
      <c r="A38" s="548"/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</row>
    <row r="39" spans="1:13" ht="14.25" customHeight="1">
      <c r="A39" s="549">
        <v>245</v>
      </c>
      <c r="B39" s="549">
        <v>366</v>
      </c>
      <c r="C39" s="549">
        <v>368</v>
      </c>
      <c r="D39" s="549">
        <v>419</v>
      </c>
      <c r="E39" s="549">
        <v>270</v>
      </c>
      <c r="F39" s="549">
        <v>80</v>
      </c>
      <c r="G39" s="549">
        <v>16</v>
      </c>
      <c r="H39" s="549">
        <v>1</v>
      </c>
      <c r="I39" s="549">
        <v>0</v>
      </c>
      <c r="J39" s="548">
        <f>SUM(K39:M39)</f>
        <v>3609</v>
      </c>
      <c r="K39" s="549">
        <f>SUM('- 28 -'!C39:E39)</f>
        <v>301</v>
      </c>
      <c r="L39" s="549">
        <f>SUM('- 28 -'!F39:O39)</f>
        <v>1543</v>
      </c>
      <c r="M39" s="549">
        <f>SUM(A39:I39)</f>
        <v>1765</v>
      </c>
    </row>
    <row r="40" spans="1:13" ht="9.75" customHeight="1">
      <c r="A40" s="548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3" s="66" customFormat="1" ht="14.25" customHeight="1">
      <c r="A41" s="638">
        <f>SUM(A39)</f>
        <v>245</v>
      </c>
      <c r="B41" s="638">
        <f aca="true" t="shared" si="3" ref="B41:M41">SUM(B39)</f>
        <v>366</v>
      </c>
      <c r="C41" s="638">
        <f t="shared" si="3"/>
        <v>368</v>
      </c>
      <c r="D41" s="638">
        <f t="shared" si="3"/>
        <v>419</v>
      </c>
      <c r="E41" s="638">
        <f t="shared" si="3"/>
        <v>270</v>
      </c>
      <c r="F41" s="638">
        <f t="shared" si="3"/>
        <v>80</v>
      </c>
      <c r="G41" s="638">
        <f t="shared" si="3"/>
        <v>16</v>
      </c>
      <c r="H41" s="638">
        <f t="shared" si="3"/>
        <v>1</v>
      </c>
      <c r="I41" s="638">
        <f t="shared" si="3"/>
        <v>0</v>
      </c>
      <c r="J41" s="698">
        <f t="shared" si="3"/>
        <v>3609</v>
      </c>
      <c r="K41" s="638">
        <f t="shared" si="3"/>
        <v>301</v>
      </c>
      <c r="L41" s="638">
        <f t="shared" si="3"/>
        <v>1543</v>
      </c>
      <c r="M41" s="638">
        <f t="shared" si="3"/>
        <v>1765</v>
      </c>
    </row>
    <row r="42" spans="1:13" ht="12.75" customHeight="1">
      <c r="A42" s="548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</row>
    <row r="43" spans="1:13" ht="14.25" customHeight="1">
      <c r="A43" s="549">
        <v>307</v>
      </c>
      <c r="B43" s="549">
        <v>501</v>
      </c>
      <c r="C43" s="549">
        <v>496</v>
      </c>
      <c r="D43" s="549">
        <v>597</v>
      </c>
      <c r="E43" s="549">
        <v>250</v>
      </c>
      <c r="F43" s="549">
        <v>55</v>
      </c>
      <c r="G43" s="549">
        <v>15</v>
      </c>
      <c r="H43" s="549">
        <v>2</v>
      </c>
      <c r="I43" s="549">
        <v>0</v>
      </c>
      <c r="J43" s="548">
        <f>SUM(K43:M43)</f>
        <v>4333</v>
      </c>
      <c r="K43" s="549">
        <f>SUM('- 28 -'!C43:E43)</f>
        <v>205</v>
      </c>
      <c r="L43" s="549">
        <f>SUM('- 28 -'!F43:O43)</f>
        <v>1905</v>
      </c>
      <c r="M43" s="549">
        <f>SUM(A43:I43)</f>
        <v>2223</v>
      </c>
    </row>
    <row r="44" spans="1:13" ht="9.75" customHeight="1">
      <c r="A44" s="548"/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</row>
    <row r="45" spans="1:13" s="66" customFormat="1" ht="14.25" customHeight="1">
      <c r="A45" s="638">
        <f>SUM(A43)</f>
        <v>307</v>
      </c>
      <c r="B45" s="638">
        <f aca="true" t="shared" si="4" ref="B45:M45">SUM(B43)</f>
        <v>501</v>
      </c>
      <c r="C45" s="638">
        <f t="shared" si="4"/>
        <v>496</v>
      </c>
      <c r="D45" s="638">
        <f t="shared" si="4"/>
        <v>597</v>
      </c>
      <c r="E45" s="638">
        <f t="shared" si="4"/>
        <v>250</v>
      </c>
      <c r="F45" s="638">
        <f t="shared" si="4"/>
        <v>55</v>
      </c>
      <c r="G45" s="638">
        <f t="shared" si="4"/>
        <v>15</v>
      </c>
      <c r="H45" s="638">
        <f t="shared" si="4"/>
        <v>2</v>
      </c>
      <c r="I45" s="638">
        <f t="shared" si="4"/>
        <v>0</v>
      </c>
      <c r="J45" s="698">
        <f t="shared" si="4"/>
        <v>4333</v>
      </c>
      <c r="K45" s="638">
        <f t="shared" si="4"/>
        <v>205</v>
      </c>
      <c r="L45" s="638">
        <f t="shared" si="4"/>
        <v>1905</v>
      </c>
      <c r="M45" s="638">
        <f t="shared" si="4"/>
        <v>2223</v>
      </c>
    </row>
    <row r="46" spans="1:13" ht="12.75" customHeight="1">
      <c r="A46" s="641"/>
      <c r="B46" s="641"/>
      <c r="C46" s="641"/>
      <c r="D46" s="641"/>
      <c r="E46" s="641"/>
      <c r="F46" s="636"/>
      <c r="G46" s="636"/>
      <c r="H46" s="636"/>
      <c r="I46" s="636"/>
      <c r="J46" s="636"/>
      <c r="K46" s="641"/>
      <c r="L46" s="641"/>
      <c r="M46" s="641"/>
    </row>
    <row r="47" spans="1:13" s="66" customFormat="1" ht="14.25" customHeight="1" thickBot="1">
      <c r="A47" s="699">
        <f>SUM('- 25 -'!A46+'- 27 -'!A18+'- 27 -'!A46+'- 29 -'!A30+'- 29 -'!A37+'- 29 -'!A41+'- 29 -'!A45)</f>
        <v>13770</v>
      </c>
      <c r="B47" s="699">
        <f>SUM('- 25 -'!B46+'- 27 -'!B18+'- 27 -'!B46+'- 29 -'!B30+'- 29 -'!B37+'- 29 -'!B41+'- 29 -'!B45)</f>
        <v>16898</v>
      </c>
      <c r="C47" s="699">
        <f>SUM('- 25 -'!C46+'- 27 -'!C18+'- 27 -'!C46+'- 29 -'!C30+'- 29 -'!C37+'- 29 -'!C41+'- 29 -'!C45)</f>
        <v>13529</v>
      </c>
      <c r="D47" s="699">
        <f>SUM('- 25 -'!D46+'- 27 -'!D18+'- 27 -'!D46+'- 29 -'!D30+'- 29 -'!D37+'- 29 -'!D41+'- 29 -'!D45)</f>
        <v>10442</v>
      </c>
      <c r="E47" s="699">
        <f>SUM('- 25 -'!E46+'- 27 -'!E18+'- 27 -'!E46+'- 29 -'!E30+'- 29 -'!E37+'- 29 -'!E41+'- 29 -'!E45)</f>
        <v>6488</v>
      </c>
      <c r="F47" s="699">
        <f>SUM('- 25 -'!F46+'- 27 -'!F18+'- 27 -'!F46+'- 29 -'!F30+'- 29 -'!F37+'- 29 -'!F41+'- 29 -'!F45)</f>
        <v>2768</v>
      </c>
      <c r="G47" s="699">
        <f>SUM('- 25 -'!G46+'- 27 -'!G18+'- 27 -'!G46+'- 29 -'!G30+'- 29 -'!G37+'- 29 -'!G41+'- 29 -'!G45)</f>
        <v>789</v>
      </c>
      <c r="H47" s="699">
        <f>SUM('- 25 -'!H46+'- 27 -'!H18+'- 27 -'!H46+'- 29 -'!H30+'- 29 -'!H37+'- 29 -'!H41+'- 29 -'!H45)</f>
        <v>110</v>
      </c>
      <c r="I47" s="699">
        <f>SUM('- 25 -'!I46+'- 27 -'!I18+'- 27 -'!I46+'- 29 -'!I30+'- 29 -'!I37+'- 29 -'!I41+'- 29 -'!I45)</f>
        <v>6</v>
      </c>
      <c r="J47" s="699">
        <f>SUM('- 25 -'!J46+'- 27 -'!J18+'- 27 -'!J46+'- 29 -'!J30+'- 29 -'!J37+'- 29 -'!J41+'- 29 -'!J45)</f>
        <v>244475</v>
      </c>
      <c r="K47" s="699">
        <f>SUM('- 25 -'!K46+'- 27 -'!K18+'- 27 -'!K46+'- 29 -'!K30+'- 29 -'!K37+'- 29 -'!K41+'- 29 -'!K45)</f>
        <v>31498</v>
      </c>
      <c r="L47" s="699">
        <f>SUM('- 25 -'!L46+'- 27 -'!L18+'- 27 -'!L46+'- 29 -'!L30+'- 29 -'!L37+'- 29 -'!L41+'- 29 -'!L45)</f>
        <v>148177</v>
      </c>
      <c r="M47" s="699">
        <f>SUM('- 25 -'!M46+'- 27 -'!M18+'- 27 -'!M46+'- 29 -'!M30+'- 29 -'!M37+'- 29 -'!M41+'- 29 -'!M45)</f>
        <v>64800</v>
      </c>
    </row>
    <row r="48" spans="1:13" ht="18" customHeight="1" thickTop="1">
      <c r="A48" s="68"/>
      <c r="B48" s="68"/>
      <c r="C48" s="68"/>
      <c r="D48" s="68"/>
      <c r="E48" s="68"/>
      <c r="F48" s="120"/>
      <c r="G48" s="120"/>
      <c r="H48" s="120"/>
      <c r="I48" s="120"/>
      <c r="J48" s="120"/>
      <c r="K48" s="120"/>
      <c r="L48" s="120"/>
      <c r="M48" s="120"/>
    </row>
    <row r="49" spans="1:13" ht="18" customHeight="1">
      <c r="A49" s="68" t="s">
        <v>930</v>
      </c>
      <c r="B49" s="68"/>
      <c r="C49" s="68"/>
      <c r="D49" s="68"/>
      <c r="E49" s="68"/>
      <c r="F49" s="120"/>
      <c r="G49" s="120"/>
      <c r="H49" s="120"/>
      <c r="I49" s="120"/>
      <c r="J49" s="120"/>
      <c r="K49" s="120"/>
      <c r="L49" s="120"/>
      <c r="M49" s="120"/>
    </row>
    <row r="50" spans="1:13" ht="18" customHeight="1">
      <c r="A50" s="397" t="s">
        <v>1012</v>
      </c>
      <c r="B50" s="68"/>
      <c r="C50" s="68"/>
      <c r="D50" s="68"/>
      <c r="E50" s="68"/>
      <c r="F50" s="120"/>
      <c r="G50" s="120"/>
      <c r="H50" s="120"/>
      <c r="I50" s="120"/>
      <c r="J50" s="120"/>
      <c r="K50" s="120"/>
      <c r="L50" s="120"/>
      <c r="M50" s="120"/>
    </row>
    <row r="51" spans="1:13" ht="15.75" customHeight="1">
      <c r="A51" s="396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</row>
    <row r="52" spans="1:13" ht="15.75" customHeight="1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</row>
    <row r="53" spans="1:13" ht="15.75" customHeight="1">
      <c r="A53" s="396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</row>
    <row r="54" spans="1:13" ht="12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2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</sheetData>
  <sheetProtection/>
  <mergeCells count="4">
    <mergeCell ref="K3:M3"/>
    <mergeCell ref="J3:J4"/>
    <mergeCell ref="J2:M2"/>
    <mergeCell ref="A3:I3"/>
  </mergeCells>
  <printOptions horizontalCentered="1"/>
  <pageMargins left="0.2362204724409449" right="0.2362204724409449" top="0.6299212598425197" bottom="0.7086614173228347" header="0.31496062992125984" footer="0.31496062992125984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4" sqref="A24"/>
    </sheetView>
  </sheetViews>
  <sheetFormatPr defaultColWidth="9.00390625" defaultRowHeight="13.5"/>
  <cols>
    <col min="1" max="1" width="1.625" style="20" customWidth="1"/>
    <col min="2" max="2" width="20.00390625" style="20" customWidth="1"/>
    <col min="3" max="3" width="1.625" style="20" customWidth="1"/>
    <col min="4" max="4" width="8.75390625" style="20" customWidth="1"/>
    <col min="5" max="6" width="6.75390625" style="20" customWidth="1"/>
    <col min="7" max="7" width="8.75390625" style="20" customWidth="1"/>
    <col min="8" max="9" width="6.75390625" style="20" customWidth="1"/>
    <col min="10" max="10" width="8.75390625" style="84" customWidth="1"/>
    <col min="11" max="11" width="6.75390625" style="123" customWidth="1"/>
    <col min="12" max="12" width="6.75390625" style="62" customWidth="1"/>
    <col min="13" max="16384" width="9.00390625" style="20" customWidth="1"/>
  </cols>
  <sheetData>
    <row r="1" spans="1:12" s="109" customFormat="1" ht="26.25" customHeight="1" thickBot="1">
      <c r="A1" s="121" t="s">
        <v>850</v>
      </c>
      <c r="B1" s="122"/>
      <c r="C1" s="122"/>
      <c r="D1" s="122"/>
      <c r="E1" s="122"/>
      <c r="F1" s="122"/>
      <c r="G1" s="122"/>
      <c r="H1" s="122"/>
      <c r="I1" s="122"/>
      <c r="J1" s="632"/>
      <c r="K1" s="859"/>
      <c r="L1" s="854" t="s">
        <v>1013</v>
      </c>
    </row>
    <row r="2" spans="1:12" s="80" customFormat="1" ht="16.5" customHeight="1" thickTop="1">
      <c r="A2" s="1071" t="s">
        <v>537</v>
      </c>
      <c r="B2" s="1071"/>
      <c r="C2" s="1100"/>
      <c r="D2" s="1060" t="s">
        <v>977</v>
      </c>
      <c r="E2" s="1061"/>
      <c r="F2" s="1062"/>
      <c r="G2" s="1102" t="s">
        <v>942</v>
      </c>
      <c r="H2" s="1103"/>
      <c r="I2" s="1103"/>
      <c r="J2" s="1104" t="s">
        <v>960</v>
      </c>
      <c r="K2" s="1105"/>
      <c r="L2" s="1105"/>
    </row>
    <row r="3" spans="1:12" s="80" customFormat="1" ht="15" customHeight="1">
      <c r="A3" s="1074"/>
      <c r="B3" s="1074"/>
      <c r="C3" s="1101"/>
      <c r="D3" s="402" t="s">
        <v>87</v>
      </c>
      <c r="E3" s="402" t="s">
        <v>56</v>
      </c>
      <c r="F3" s="403" t="s">
        <v>57</v>
      </c>
      <c r="G3" s="403" t="s">
        <v>87</v>
      </c>
      <c r="H3" s="402" t="s">
        <v>56</v>
      </c>
      <c r="I3" s="478" t="s">
        <v>57</v>
      </c>
      <c r="J3" s="668" t="s">
        <v>87</v>
      </c>
      <c r="K3" s="668" t="s">
        <v>56</v>
      </c>
      <c r="L3" s="669" t="s">
        <v>57</v>
      </c>
    </row>
    <row r="4" spans="1:12" s="599" customFormat="1" ht="20.25" customHeight="1">
      <c r="A4" s="287"/>
      <c r="B4" s="305" t="s">
        <v>610</v>
      </c>
      <c r="C4" s="306"/>
      <c r="D4" s="700">
        <f>SUM(E4:F4)</f>
        <v>1870</v>
      </c>
      <c r="E4" s="700">
        <v>928</v>
      </c>
      <c r="F4" s="700">
        <v>942</v>
      </c>
      <c r="G4" s="700">
        <f>SUM(H4:I4)</f>
        <v>2001</v>
      </c>
      <c r="H4" s="700">
        <v>985</v>
      </c>
      <c r="I4" s="700">
        <v>1016</v>
      </c>
      <c r="J4" s="701">
        <f>SUM(K4:L4)</f>
        <v>1950</v>
      </c>
      <c r="K4" s="702">
        <v>951</v>
      </c>
      <c r="L4" s="702">
        <v>999</v>
      </c>
    </row>
    <row r="5" spans="1:12" s="80" customFormat="1" ht="8.25" customHeight="1">
      <c r="A5" s="112"/>
      <c r="B5" s="305"/>
      <c r="C5" s="306"/>
      <c r="D5" s="700"/>
      <c r="E5" s="700"/>
      <c r="F5" s="700"/>
      <c r="G5" s="700"/>
      <c r="H5" s="700"/>
      <c r="I5" s="700"/>
      <c r="J5" s="702"/>
      <c r="K5" s="702"/>
      <c r="L5" s="702"/>
    </row>
    <row r="6" spans="1:12" s="81" customFormat="1" ht="18" customHeight="1">
      <c r="A6" s="244"/>
      <c r="B6" s="307" t="s">
        <v>611</v>
      </c>
      <c r="C6" s="308"/>
      <c r="D6" s="700">
        <f aca="true" t="shared" si="0" ref="D6:D20">SUM(E6:F6)</f>
        <v>91</v>
      </c>
      <c r="E6" s="700">
        <v>48</v>
      </c>
      <c r="F6" s="700">
        <v>43</v>
      </c>
      <c r="G6" s="700">
        <f aca="true" t="shared" si="1" ref="G6:G20">SUM(H6:I6)</f>
        <v>93</v>
      </c>
      <c r="H6" s="703">
        <v>48</v>
      </c>
      <c r="I6" s="703">
        <v>45</v>
      </c>
      <c r="J6" s="702">
        <f>SUM(K6:L6)</f>
        <v>99</v>
      </c>
      <c r="K6" s="702">
        <v>54</v>
      </c>
      <c r="L6" s="702">
        <v>45</v>
      </c>
    </row>
    <row r="7" spans="1:12" ht="18" customHeight="1">
      <c r="A7" s="244"/>
      <c r="B7" s="307" t="s">
        <v>621</v>
      </c>
      <c r="C7" s="308"/>
      <c r="D7" s="700">
        <f t="shared" si="0"/>
        <v>17</v>
      </c>
      <c r="E7" s="700">
        <v>15</v>
      </c>
      <c r="F7" s="700">
        <v>2</v>
      </c>
      <c r="G7" s="700">
        <f t="shared" si="1"/>
        <v>28</v>
      </c>
      <c r="H7" s="703">
        <v>23</v>
      </c>
      <c r="I7" s="703">
        <v>5</v>
      </c>
      <c r="J7" s="702">
        <f>SUM(K7:L7)</f>
        <v>26</v>
      </c>
      <c r="K7" s="702">
        <v>21</v>
      </c>
      <c r="L7" s="702">
        <v>5</v>
      </c>
    </row>
    <row r="8" spans="1:12" ht="18" customHeight="1">
      <c r="A8" s="244"/>
      <c r="B8" s="307" t="s">
        <v>612</v>
      </c>
      <c r="C8" s="308"/>
      <c r="D8" s="700">
        <f t="shared" si="0"/>
        <v>422</v>
      </c>
      <c r="E8" s="700">
        <v>186</v>
      </c>
      <c r="F8" s="700">
        <v>236</v>
      </c>
      <c r="G8" s="700">
        <f t="shared" si="1"/>
        <v>422</v>
      </c>
      <c r="H8" s="703">
        <v>181</v>
      </c>
      <c r="I8" s="703">
        <v>241</v>
      </c>
      <c r="J8" s="702">
        <f>SUM(K8:L8)</f>
        <v>416</v>
      </c>
      <c r="K8" s="702">
        <v>179</v>
      </c>
      <c r="L8" s="702">
        <v>237</v>
      </c>
    </row>
    <row r="9" spans="1:12" ht="18" customHeight="1">
      <c r="A9" s="244"/>
      <c r="B9" s="307" t="s">
        <v>925</v>
      </c>
      <c r="C9" s="308"/>
      <c r="D9" s="700">
        <f t="shared" si="0"/>
        <v>65</v>
      </c>
      <c r="E9" s="700">
        <v>23</v>
      </c>
      <c r="F9" s="700">
        <v>42</v>
      </c>
      <c r="G9" s="700">
        <f t="shared" si="1"/>
        <v>69</v>
      </c>
      <c r="H9" s="703">
        <v>18</v>
      </c>
      <c r="I9" s="703">
        <v>51</v>
      </c>
      <c r="J9" s="702">
        <f>SUM(K9:L9)</f>
        <v>59</v>
      </c>
      <c r="K9" s="702">
        <v>12</v>
      </c>
      <c r="L9" s="702">
        <v>47</v>
      </c>
    </row>
    <row r="10" spans="1:12" ht="18" customHeight="1">
      <c r="A10" s="244"/>
      <c r="B10" s="307" t="s">
        <v>613</v>
      </c>
      <c r="C10" s="308"/>
      <c r="D10" s="700">
        <f t="shared" si="0"/>
        <v>25</v>
      </c>
      <c r="E10" s="700">
        <v>22</v>
      </c>
      <c r="F10" s="700">
        <v>3</v>
      </c>
      <c r="G10" s="700">
        <f t="shared" si="1"/>
        <v>35</v>
      </c>
      <c r="H10" s="703">
        <v>31</v>
      </c>
      <c r="I10" s="703">
        <v>4</v>
      </c>
      <c r="J10" s="702">
        <f>SUM(K10:L10)</f>
        <v>31</v>
      </c>
      <c r="K10" s="702">
        <v>28</v>
      </c>
      <c r="L10" s="702">
        <v>3</v>
      </c>
    </row>
    <row r="11" spans="1:12" ht="8.25" customHeight="1">
      <c r="A11" s="112"/>
      <c r="B11" s="633"/>
      <c r="C11" s="321"/>
      <c r="D11" s="700"/>
      <c r="E11" s="700"/>
      <c r="F11" s="700"/>
      <c r="G11" s="700"/>
      <c r="H11" s="700"/>
      <c r="I11" s="700"/>
      <c r="J11" s="702"/>
      <c r="K11" s="702"/>
      <c r="L11" s="702"/>
    </row>
    <row r="12" spans="1:12" ht="18" customHeight="1">
      <c r="A12" s="244"/>
      <c r="B12" s="307" t="s">
        <v>614</v>
      </c>
      <c r="C12" s="309"/>
      <c r="D12" s="700">
        <f t="shared" si="0"/>
        <v>47</v>
      </c>
      <c r="E12" s="700">
        <v>20</v>
      </c>
      <c r="F12" s="700">
        <v>27</v>
      </c>
      <c r="G12" s="700">
        <f t="shared" si="1"/>
        <v>57</v>
      </c>
      <c r="H12" s="703">
        <v>25</v>
      </c>
      <c r="I12" s="703">
        <v>32</v>
      </c>
      <c r="J12" s="702">
        <f>SUM(K12:L12)</f>
        <v>57</v>
      </c>
      <c r="K12" s="702">
        <v>27</v>
      </c>
      <c r="L12" s="702">
        <v>30</v>
      </c>
    </row>
    <row r="13" spans="1:12" ht="18" customHeight="1">
      <c r="A13" s="244"/>
      <c r="B13" s="307" t="s">
        <v>615</v>
      </c>
      <c r="C13" s="308"/>
      <c r="D13" s="700">
        <f t="shared" si="0"/>
        <v>296</v>
      </c>
      <c r="E13" s="700">
        <v>148</v>
      </c>
      <c r="F13" s="700">
        <v>148</v>
      </c>
      <c r="G13" s="700">
        <f t="shared" si="1"/>
        <v>325</v>
      </c>
      <c r="H13" s="703">
        <v>158</v>
      </c>
      <c r="I13" s="703">
        <v>167</v>
      </c>
      <c r="J13" s="702">
        <f>SUM(K13:L13)</f>
        <v>297</v>
      </c>
      <c r="K13" s="702">
        <v>144</v>
      </c>
      <c r="L13" s="702">
        <v>153</v>
      </c>
    </row>
    <row r="14" spans="1:12" ht="18" customHeight="1">
      <c r="A14" s="244"/>
      <c r="B14" s="307" t="s">
        <v>926</v>
      </c>
      <c r="C14" s="308"/>
      <c r="D14" s="700">
        <f t="shared" si="0"/>
        <v>49</v>
      </c>
      <c r="E14" s="700">
        <v>28</v>
      </c>
      <c r="F14" s="700">
        <v>21</v>
      </c>
      <c r="G14" s="700">
        <f t="shared" si="1"/>
        <v>48</v>
      </c>
      <c r="H14" s="703">
        <v>29</v>
      </c>
      <c r="I14" s="703">
        <v>19</v>
      </c>
      <c r="J14" s="702">
        <f>SUM(K14:L14)</f>
        <v>47</v>
      </c>
      <c r="K14" s="702">
        <v>28</v>
      </c>
      <c r="L14" s="702">
        <v>19</v>
      </c>
    </row>
    <row r="15" spans="1:12" ht="18" customHeight="1">
      <c r="A15" s="244"/>
      <c r="B15" s="307" t="s">
        <v>616</v>
      </c>
      <c r="C15" s="308"/>
      <c r="D15" s="700">
        <f t="shared" si="0"/>
        <v>27</v>
      </c>
      <c r="E15" s="700">
        <v>14</v>
      </c>
      <c r="F15" s="700">
        <v>13</v>
      </c>
      <c r="G15" s="700">
        <f t="shared" si="1"/>
        <v>26</v>
      </c>
      <c r="H15" s="703">
        <v>15</v>
      </c>
      <c r="I15" s="703">
        <v>11</v>
      </c>
      <c r="J15" s="702">
        <f>SUM(K15:L15)</f>
        <v>27</v>
      </c>
      <c r="K15" s="702">
        <v>15</v>
      </c>
      <c r="L15" s="702">
        <v>12</v>
      </c>
    </row>
    <row r="16" spans="1:12" ht="18" customHeight="1">
      <c r="A16" s="244"/>
      <c r="B16" s="307" t="s">
        <v>617</v>
      </c>
      <c r="C16" s="308"/>
      <c r="D16" s="700">
        <f t="shared" si="0"/>
        <v>230</v>
      </c>
      <c r="E16" s="700">
        <v>33</v>
      </c>
      <c r="F16" s="700">
        <v>197</v>
      </c>
      <c r="G16" s="700">
        <f t="shared" si="1"/>
        <v>236</v>
      </c>
      <c r="H16" s="703">
        <v>38</v>
      </c>
      <c r="I16" s="703">
        <v>198</v>
      </c>
      <c r="J16" s="702">
        <f>SUM(K16:L16)</f>
        <v>238</v>
      </c>
      <c r="K16" s="702">
        <v>40</v>
      </c>
      <c r="L16" s="702">
        <v>198</v>
      </c>
    </row>
    <row r="17" spans="1:12" ht="8.25" customHeight="1">
      <c r="A17" s="112"/>
      <c r="B17" s="633"/>
      <c r="C17" s="321"/>
      <c r="D17" s="700"/>
      <c r="E17" s="700"/>
      <c r="F17" s="700"/>
      <c r="G17" s="700"/>
      <c r="H17" s="700"/>
      <c r="I17" s="700"/>
      <c r="J17" s="702"/>
      <c r="K17" s="702"/>
      <c r="L17" s="702"/>
    </row>
    <row r="18" spans="1:12" ht="18" customHeight="1">
      <c r="A18" s="244"/>
      <c r="B18" s="307" t="s">
        <v>618</v>
      </c>
      <c r="C18" s="308"/>
      <c r="D18" s="700">
        <f t="shared" si="0"/>
        <v>109</v>
      </c>
      <c r="E18" s="700">
        <v>74</v>
      </c>
      <c r="F18" s="700">
        <v>35</v>
      </c>
      <c r="G18" s="700">
        <f t="shared" si="1"/>
        <v>85</v>
      </c>
      <c r="H18" s="703">
        <v>46</v>
      </c>
      <c r="I18" s="703">
        <v>39</v>
      </c>
      <c r="J18" s="702">
        <f>SUM(K18:L18)</f>
        <v>44</v>
      </c>
      <c r="K18" s="702">
        <v>8</v>
      </c>
      <c r="L18" s="702">
        <v>36</v>
      </c>
    </row>
    <row r="19" spans="1:12" ht="18" customHeight="1">
      <c r="A19" s="244"/>
      <c r="B19" s="307" t="s">
        <v>619</v>
      </c>
      <c r="C19" s="308"/>
      <c r="D19" s="700">
        <f t="shared" si="0"/>
        <v>95</v>
      </c>
      <c r="E19" s="700">
        <v>65</v>
      </c>
      <c r="F19" s="700">
        <v>30</v>
      </c>
      <c r="G19" s="700">
        <f t="shared" si="1"/>
        <v>110</v>
      </c>
      <c r="H19" s="703">
        <v>78</v>
      </c>
      <c r="I19" s="703">
        <v>32</v>
      </c>
      <c r="J19" s="702">
        <f>SUM(K19:L19)</f>
        <v>107</v>
      </c>
      <c r="K19" s="702">
        <v>78</v>
      </c>
      <c r="L19" s="702">
        <v>29</v>
      </c>
    </row>
    <row r="20" spans="1:12" ht="18" customHeight="1">
      <c r="A20" s="244"/>
      <c r="B20" s="307" t="s">
        <v>622</v>
      </c>
      <c r="C20" s="308"/>
      <c r="D20" s="700">
        <f t="shared" si="0"/>
        <v>118</v>
      </c>
      <c r="E20" s="700">
        <v>79</v>
      </c>
      <c r="F20" s="700">
        <v>39</v>
      </c>
      <c r="G20" s="700">
        <f t="shared" si="1"/>
        <v>167</v>
      </c>
      <c r="H20" s="703">
        <v>111</v>
      </c>
      <c r="I20" s="703">
        <v>56</v>
      </c>
      <c r="J20" s="702">
        <f>SUM(K20:L20)</f>
        <v>165</v>
      </c>
      <c r="K20" s="702">
        <v>108</v>
      </c>
      <c r="L20" s="702">
        <v>57</v>
      </c>
    </row>
    <row r="21" spans="1:12" ht="18" customHeight="1">
      <c r="A21" s="244"/>
      <c r="B21" s="307"/>
      <c r="C21" s="308"/>
      <c r="D21" s="700"/>
      <c r="E21" s="700"/>
      <c r="F21" s="700"/>
      <c r="G21" s="700"/>
      <c r="H21" s="703"/>
      <c r="I21" s="703"/>
      <c r="J21" s="702"/>
      <c r="K21" s="702"/>
      <c r="L21" s="702"/>
    </row>
    <row r="22" spans="1:12" ht="18" customHeight="1" thickBot="1">
      <c r="A22" s="310"/>
      <c r="B22" s="311" t="s">
        <v>620</v>
      </c>
      <c r="C22" s="313"/>
      <c r="D22" s="704">
        <f>SUM(E22:F22)</f>
        <v>279</v>
      </c>
      <c r="E22" s="705">
        <v>173</v>
      </c>
      <c r="F22" s="705">
        <v>106</v>
      </c>
      <c r="G22" s="705">
        <f>SUM(H22:I22)</f>
        <v>300</v>
      </c>
      <c r="H22" s="705">
        <v>184</v>
      </c>
      <c r="I22" s="705">
        <v>116</v>
      </c>
      <c r="J22" s="706">
        <f>SUM(K22:L22)</f>
        <v>337</v>
      </c>
      <c r="K22" s="706">
        <v>209</v>
      </c>
      <c r="L22" s="706">
        <v>128</v>
      </c>
    </row>
    <row r="23" spans="1:12" ht="17.25" customHeight="1" thickTop="1">
      <c r="A23" s="64" t="s">
        <v>607</v>
      </c>
      <c r="J23" s="670"/>
      <c r="K23" s="671"/>
      <c r="L23" s="672"/>
    </row>
  </sheetData>
  <sheetProtection/>
  <mergeCells count="4">
    <mergeCell ref="A2:C3"/>
    <mergeCell ref="G2:I2"/>
    <mergeCell ref="J2:L2"/>
    <mergeCell ref="D2:F2"/>
  </mergeCells>
  <printOptions horizontalCentered="1"/>
  <pageMargins left="0.11811023622047245" right="0.2362204724409449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1">
      <selection activeCell="I16" sqref="I16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16384" width="9.00390625" style="1" customWidth="1"/>
  </cols>
  <sheetData>
    <row r="1" spans="1:7" ht="12">
      <c r="A1" s="1" t="s">
        <v>530</v>
      </c>
      <c r="B1" s="2" t="s">
        <v>339</v>
      </c>
      <c r="C1" s="2" t="s">
        <v>324</v>
      </c>
      <c r="D1" s="2" t="s">
        <v>56</v>
      </c>
      <c r="E1" s="2" t="s">
        <v>57</v>
      </c>
      <c r="G1" s="1" t="s">
        <v>752</v>
      </c>
    </row>
    <row r="2" spans="1:6" ht="12">
      <c r="A2" s="50" t="s">
        <v>900</v>
      </c>
      <c r="B2" s="51">
        <v>9717</v>
      </c>
      <c r="C2" s="51">
        <v>47013</v>
      </c>
      <c r="D2" s="51">
        <v>21286</v>
      </c>
      <c r="E2" s="51">
        <v>22029</v>
      </c>
      <c r="F2" s="1106" t="s">
        <v>755</v>
      </c>
    </row>
    <row r="3" spans="1:6" ht="12">
      <c r="A3" s="50" t="s">
        <v>901</v>
      </c>
      <c r="B3" s="51">
        <v>11850</v>
      </c>
      <c r="C3" s="51">
        <v>56895</v>
      </c>
      <c r="D3" s="51">
        <v>23142</v>
      </c>
      <c r="E3" s="51">
        <v>23871</v>
      </c>
      <c r="F3" s="1107"/>
    </row>
    <row r="4" spans="1:6" ht="12">
      <c r="A4" s="50" t="s">
        <v>902</v>
      </c>
      <c r="B4" s="51">
        <v>15354</v>
      </c>
      <c r="C4" s="51">
        <v>68054</v>
      </c>
      <c r="D4" s="51">
        <v>28083</v>
      </c>
      <c r="E4" s="51">
        <v>28812</v>
      </c>
      <c r="F4" s="1107"/>
    </row>
    <row r="5" spans="1:6" ht="12">
      <c r="A5" s="50" t="s">
        <v>903</v>
      </c>
      <c r="B5" s="51">
        <v>25510</v>
      </c>
      <c r="C5" s="51">
        <v>100081</v>
      </c>
      <c r="D5" s="51">
        <v>33621</v>
      </c>
      <c r="E5" s="51">
        <v>34433</v>
      </c>
      <c r="F5" s="1107"/>
    </row>
    <row r="6" spans="1:6" ht="12">
      <c r="A6" s="50" t="s">
        <v>904</v>
      </c>
      <c r="B6" s="51">
        <v>35467</v>
      </c>
      <c r="C6" s="51">
        <v>129621</v>
      </c>
      <c r="D6" s="51">
        <v>50266</v>
      </c>
      <c r="E6" s="51">
        <v>49815</v>
      </c>
      <c r="F6" s="1107"/>
    </row>
    <row r="7" spans="1:6" ht="12">
      <c r="A7" s="50" t="s">
        <v>905</v>
      </c>
      <c r="B7" s="51">
        <v>43520</v>
      </c>
      <c r="C7" s="51">
        <v>152023</v>
      </c>
      <c r="D7" s="51">
        <v>64934</v>
      </c>
      <c r="E7" s="51">
        <v>64687</v>
      </c>
      <c r="F7" s="1107"/>
    </row>
    <row r="8" spans="1:6" ht="12">
      <c r="A8" s="50" t="s">
        <v>906</v>
      </c>
      <c r="B8" s="51">
        <v>51715</v>
      </c>
      <c r="C8" s="51">
        <v>171016</v>
      </c>
      <c r="D8" s="51">
        <v>75954</v>
      </c>
      <c r="E8" s="51">
        <v>76069</v>
      </c>
      <c r="F8" s="1107"/>
    </row>
    <row r="9" spans="1:6" ht="12">
      <c r="A9" s="50" t="s">
        <v>630</v>
      </c>
      <c r="B9" s="51">
        <v>57377</v>
      </c>
      <c r="C9" s="51">
        <v>185030</v>
      </c>
      <c r="D9" s="51">
        <v>85621</v>
      </c>
      <c r="E9" s="51">
        <v>85395</v>
      </c>
      <c r="F9" s="1107"/>
    </row>
    <row r="10" spans="1:6" ht="12">
      <c r="A10" s="50" t="s">
        <v>907</v>
      </c>
      <c r="B10" s="51">
        <v>66729</v>
      </c>
      <c r="C10" s="51">
        <v>201675</v>
      </c>
      <c r="D10" s="51">
        <v>92444</v>
      </c>
      <c r="E10" s="51">
        <v>92586</v>
      </c>
      <c r="F10" s="1107"/>
    </row>
    <row r="11" spans="1:6" ht="12">
      <c r="A11" s="50" t="s">
        <v>908</v>
      </c>
      <c r="B11" s="51">
        <v>74032</v>
      </c>
      <c r="C11" s="51">
        <v>212874</v>
      </c>
      <c r="D11" s="51">
        <v>100820</v>
      </c>
      <c r="E11" s="51">
        <v>100855</v>
      </c>
      <c r="F11" s="1107"/>
    </row>
    <row r="12" spans="1:6" ht="12">
      <c r="A12" s="50" t="s">
        <v>635</v>
      </c>
      <c r="B12" s="51">
        <v>80959</v>
      </c>
      <c r="C12" s="51">
        <v>220809</v>
      </c>
      <c r="D12" s="51">
        <v>106035</v>
      </c>
      <c r="E12" s="51">
        <v>106839</v>
      </c>
      <c r="F12" s="1107"/>
    </row>
    <row r="13" spans="1:6" ht="12">
      <c r="A13" s="50" t="s">
        <v>909</v>
      </c>
      <c r="B13" s="51">
        <v>87992</v>
      </c>
      <c r="C13" s="51">
        <v>228420</v>
      </c>
      <c r="D13" s="51">
        <v>109494</v>
      </c>
      <c r="E13" s="51">
        <v>111315</v>
      </c>
      <c r="F13" s="1107"/>
    </row>
    <row r="14" spans="1:5" ht="12">
      <c r="A14" s="52" t="s">
        <v>892</v>
      </c>
      <c r="B14" s="51">
        <v>93445</v>
      </c>
      <c r="C14" s="51">
        <v>235081</v>
      </c>
      <c r="D14" s="6"/>
      <c r="E14" s="6"/>
    </row>
    <row r="15" spans="1:9" ht="12">
      <c r="A15" s="52" t="s">
        <v>910</v>
      </c>
      <c r="B15" s="53">
        <v>97944</v>
      </c>
      <c r="C15" s="53">
        <v>239424</v>
      </c>
      <c r="D15" s="6"/>
      <c r="E15" s="6"/>
      <c r="I15" s="49"/>
    </row>
    <row r="16" spans="1:3" ht="12">
      <c r="A16" s="46"/>
      <c r="B16" s="47"/>
      <c r="C16" s="47"/>
    </row>
    <row r="17" spans="1:3" ht="12">
      <c r="A17" s="46"/>
      <c r="B17" s="47"/>
      <c r="C17" s="47"/>
    </row>
    <row r="18" spans="1:3" ht="12">
      <c r="A18" s="46"/>
      <c r="B18" s="48"/>
      <c r="C18" s="48"/>
    </row>
  </sheetData>
  <sheetProtection/>
  <mergeCells count="1">
    <mergeCell ref="F2:F13"/>
  </mergeCells>
  <printOptions horizontalCentered="1"/>
  <pageMargins left="0.59" right="0.6" top="0.85" bottom="0.7480314960629921" header="0.41" footer="0.4724409448818898"/>
  <pageSetup firstPageNumber="5" useFirstPageNumber="1" horizontalDpi="600" verticalDpi="600" orientation="portrait" paperSize="9" r:id="rId2"/>
  <headerFooter alignWithMargins="0">
    <oddHeader>&amp;L&amp;"ＭＳ Ｐゴシック,太字"&amp;16Ｂ　人口</oddHeader>
    <oddFooter>&amp;C&amp;"ＭＳ Ｐ明朝,標準"&amp;10- 6 -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PageLayoutView="0" workbookViewId="0" topLeftCell="A1">
      <selection activeCell="H49" sqref="H49"/>
    </sheetView>
  </sheetViews>
  <sheetFormatPr defaultColWidth="9.875" defaultRowHeight="14.25" customHeight="1"/>
  <cols>
    <col min="1" max="1" width="9.50390625" style="9" bestFit="1" customWidth="1"/>
    <col min="2" max="2" width="9.00390625" style="9" bestFit="1" customWidth="1"/>
    <col min="3" max="3" width="11.25390625" style="10" customWidth="1"/>
    <col min="4" max="4" width="9.75390625" style="10" customWidth="1"/>
    <col min="5" max="9" width="9.75390625" style="9" customWidth="1"/>
    <col min="10" max="10" width="6.125" style="9" bestFit="1" customWidth="1"/>
    <col min="11" max="13" width="9.75390625" style="9" customWidth="1"/>
    <col min="14" max="16384" width="9.875" style="9" customWidth="1"/>
  </cols>
  <sheetData>
    <row r="1" spans="1:5" ht="13.5" customHeight="1">
      <c r="A1" s="22"/>
      <c r="B1" s="11" t="s">
        <v>88</v>
      </c>
      <c r="D1" s="9"/>
      <c r="E1" s="12" t="s">
        <v>89</v>
      </c>
    </row>
    <row r="2" spans="1:5" ht="17.25" customHeight="1">
      <c r="A2" s="13" t="s">
        <v>531</v>
      </c>
      <c r="B2" s="54">
        <f>D27</f>
        <v>5435</v>
      </c>
      <c r="D2" s="13" t="s">
        <v>531</v>
      </c>
      <c r="E2" s="54">
        <f>E27</f>
        <v>5029</v>
      </c>
    </row>
    <row r="3" spans="1:5" ht="17.25" customHeight="1">
      <c r="A3" s="13" t="s">
        <v>549</v>
      </c>
      <c r="B3" s="54">
        <f>D34</f>
        <v>5481</v>
      </c>
      <c r="D3" s="13" t="s">
        <v>549</v>
      </c>
      <c r="E3" s="54">
        <f>E34</f>
        <v>5461</v>
      </c>
    </row>
    <row r="4" spans="1:5" ht="17.25" customHeight="1">
      <c r="A4" s="13" t="s">
        <v>532</v>
      </c>
      <c r="B4" s="54">
        <f>D41</f>
        <v>5817</v>
      </c>
      <c r="D4" s="13" t="s">
        <v>532</v>
      </c>
      <c r="E4" s="54">
        <f>E41</f>
        <v>5708</v>
      </c>
    </row>
    <row r="5" spans="1:5" ht="17.25" customHeight="1">
      <c r="A5" s="13" t="s">
        <v>534</v>
      </c>
      <c r="B5" s="54">
        <f>D48</f>
        <v>5708</v>
      </c>
      <c r="D5" s="13" t="s">
        <v>534</v>
      </c>
      <c r="E5" s="54">
        <f>E48</f>
        <v>5506</v>
      </c>
    </row>
    <row r="6" spans="1:5" ht="17.25" customHeight="1">
      <c r="A6" s="13" t="s">
        <v>430</v>
      </c>
      <c r="B6" s="54">
        <f>D55</f>
        <v>5484</v>
      </c>
      <c r="D6" s="13" t="s">
        <v>430</v>
      </c>
      <c r="E6" s="54">
        <f>E55</f>
        <v>5372</v>
      </c>
    </row>
    <row r="7" spans="1:5" ht="17.25" customHeight="1">
      <c r="A7" s="13" t="s">
        <v>431</v>
      </c>
      <c r="B7" s="54">
        <f>D62</f>
        <v>5443</v>
      </c>
      <c r="D7" s="13" t="s">
        <v>431</v>
      </c>
      <c r="E7" s="54">
        <f>E62</f>
        <v>5302</v>
      </c>
    </row>
    <row r="8" spans="1:5" ht="14.25" customHeight="1">
      <c r="A8" s="14" t="s">
        <v>432</v>
      </c>
      <c r="B8" s="54">
        <f>D69</f>
        <v>6680</v>
      </c>
      <c r="D8" s="14" t="s">
        <v>432</v>
      </c>
      <c r="E8" s="54">
        <f>E69</f>
        <v>6900</v>
      </c>
    </row>
    <row r="9" spans="1:5" ht="14.25" customHeight="1">
      <c r="A9" s="14" t="s">
        <v>433</v>
      </c>
      <c r="B9" s="54">
        <f>D76</f>
        <v>8648</v>
      </c>
      <c r="D9" s="14" t="s">
        <v>433</v>
      </c>
      <c r="E9" s="54">
        <f>E76</f>
        <v>8664</v>
      </c>
    </row>
    <row r="10" spans="1:5" ht="14.25" customHeight="1">
      <c r="A10" s="14" t="s">
        <v>533</v>
      </c>
      <c r="B10" s="54">
        <f>D83</f>
        <v>10502</v>
      </c>
      <c r="D10" s="14" t="s">
        <v>533</v>
      </c>
      <c r="E10" s="54">
        <f>E83</f>
        <v>10319</v>
      </c>
    </row>
    <row r="11" spans="1:5" ht="14.25" customHeight="1">
      <c r="A11" s="14" t="s">
        <v>471</v>
      </c>
      <c r="B11" s="54">
        <f>D90</f>
        <v>9483</v>
      </c>
      <c r="D11" s="14" t="s">
        <v>471</v>
      </c>
      <c r="E11" s="54">
        <f>E90</f>
        <v>9178</v>
      </c>
    </row>
    <row r="12" spans="1:5" ht="14.25" customHeight="1">
      <c r="A12" s="14" t="s">
        <v>472</v>
      </c>
      <c r="B12" s="54">
        <f>I27</f>
        <v>7848</v>
      </c>
      <c r="D12" s="14" t="s">
        <v>472</v>
      </c>
      <c r="E12" s="54">
        <f>J27</f>
        <v>7421</v>
      </c>
    </row>
    <row r="13" spans="1:5" ht="14.25" customHeight="1">
      <c r="A13" s="14" t="s">
        <v>473</v>
      </c>
      <c r="B13" s="54">
        <f>I34</f>
        <v>6396</v>
      </c>
      <c r="D13" s="14" t="s">
        <v>473</v>
      </c>
      <c r="E13" s="54">
        <f>J34</f>
        <v>6586</v>
      </c>
    </row>
    <row r="14" spans="1:5" ht="14.25" customHeight="1">
      <c r="A14" s="13" t="s">
        <v>474</v>
      </c>
      <c r="B14" s="54">
        <f>I41</f>
        <v>7083</v>
      </c>
      <c r="D14" s="13" t="s">
        <v>330</v>
      </c>
      <c r="E14" s="54">
        <f>J41</f>
        <v>7597</v>
      </c>
    </row>
    <row r="15" spans="1:5" ht="14.25" customHeight="1">
      <c r="A15" s="13" t="s">
        <v>535</v>
      </c>
      <c r="B15" s="54">
        <f>I48</f>
        <v>7789</v>
      </c>
      <c r="D15" s="13" t="s">
        <v>535</v>
      </c>
      <c r="E15" s="54">
        <f>J48</f>
        <v>8960</v>
      </c>
    </row>
    <row r="16" spans="1:5" ht="14.25" customHeight="1">
      <c r="A16" s="13" t="s">
        <v>476</v>
      </c>
      <c r="B16" s="54">
        <f>I55</f>
        <v>7025</v>
      </c>
      <c r="D16" s="13" t="s">
        <v>476</v>
      </c>
      <c r="E16" s="54">
        <f>J55</f>
        <v>8004</v>
      </c>
    </row>
    <row r="17" spans="1:5" ht="14.25" customHeight="1">
      <c r="A17" s="13" t="s">
        <v>477</v>
      </c>
      <c r="B17" s="54">
        <f>I62</f>
        <v>5380</v>
      </c>
      <c r="D17" s="13" t="s">
        <v>477</v>
      </c>
      <c r="E17" s="54">
        <f>J62</f>
        <v>6141</v>
      </c>
    </row>
    <row r="18" spans="1:5" ht="14.25" customHeight="1">
      <c r="A18" s="15" t="s">
        <v>478</v>
      </c>
      <c r="B18" s="55">
        <f>I69</f>
        <v>3262</v>
      </c>
      <c r="D18" s="15" t="s">
        <v>478</v>
      </c>
      <c r="E18" s="55">
        <f>J69</f>
        <v>4603</v>
      </c>
    </row>
    <row r="19" spans="1:5" ht="14.25" customHeight="1">
      <c r="A19" s="15" t="s">
        <v>479</v>
      </c>
      <c r="B19" s="55">
        <f>I76</f>
        <v>1705</v>
      </c>
      <c r="D19" s="15" t="s">
        <v>479</v>
      </c>
      <c r="E19" s="55">
        <f>J76</f>
        <v>2913</v>
      </c>
    </row>
    <row r="20" spans="1:5" ht="14.25" customHeight="1">
      <c r="A20" s="16" t="s">
        <v>481</v>
      </c>
      <c r="B20" s="55">
        <f>I83</f>
        <v>500</v>
      </c>
      <c r="D20" s="16" t="s">
        <v>481</v>
      </c>
      <c r="E20" s="55">
        <f>J83</f>
        <v>1419</v>
      </c>
    </row>
    <row r="21" spans="1:5" ht="14.25" customHeight="1">
      <c r="A21" s="16" t="s">
        <v>482</v>
      </c>
      <c r="B21" s="55">
        <f>I90</f>
        <v>115</v>
      </c>
      <c r="D21" s="16" t="s">
        <v>482</v>
      </c>
      <c r="E21" s="55">
        <f>J90</f>
        <v>406</v>
      </c>
    </row>
    <row r="22" spans="1:5" ht="14.25" customHeight="1">
      <c r="A22" s="16" t="s">
        <v>536</v>
      </c>
      <c r="B22" s="55">
        <f>I97</f>
        <v>14</v>
      </c>
      <c r="D22" s="16" t="s">
        <v>536</v>
      </c>
      <c r="E22" s="55">
        <f>J97</f>
        <v>97</v>
      </c>
    </row>
    <row r="25" spans="1:10" ht="14.25" customHeight="1">
      <c r="A25" s="31" t="s">
        <v>643</v>
      </c>
      <c r="B25" s="31"/>
      <c r="C25" s="32" t="s">
        <v>609</v>
      </c>
      <c r="D25" s="32" t="s">
        <v>88</v>
      </c>
      <c r="E25" s="32" t="s">
        <v>89</v>
      </c>
      <c r="F25" s="31"/>
      <c r="G25" s="33" t="s">
        <v>643</v>
      </c>
      <c r="H25" s="32" t="s">
        <v>609</v>
      </c>
      <c r="I25" s="32" t="s">
        <v>88</v>
      </c>
      <c r="J25" s="32" t="s">
        <v>89</v>
      </c>
    </row>
    <row r="26" spans="1:10" ht="14.25" customHeight="1">
      <c r="A26" s="34" t="s">
        <v>609</v>
      </c>
      <c r="B26" s="34"/>
      <c r="C26" s="35"/>
      <c r="D26" s="36"/>
      <c r="E26" s="36"/>
      <c r="F26" s="36"/>
      <c r="G26" s="37"/>
      <c r="H26" s="177"/>
      <c r="I26" s="178"/>
      <c r="J26" s="165"/>
    </row>
    <row r="27" spans="1:10" ht="14.25" customHeight="1">
      <c r="A27" s="38" t="s">
        <v>531</v>
      </c>
      <c r="B27" s="38"/>
      <c r="C27" s="171">
        <v>10464</v>
      </c>
      <c r="D27" s="171">
        <v>5435</v>
      </c>
      <c r="E27" s="171">
        <v>5029</v>
      </c>
      <c r="F27" s="36"/>
      <c r="G27" s="39" t="s">
        <v>472</v>
      </c>
      <c r="H27" s="179">
        <v>15269</v>
      </c>
      <c r="I27" s="171">
        <v>7848</v>
      </c>
      <c r="J27" s="171">
        <v>7421</v>
      </c>
    </row>
    <row r="28" spans="1:10" ht="14.25" customHeight="1">
      <c r="A28" s="38" t="s">
        <v>644</v>
      </c>
      <c r="B28" s="38"/>
      <c r="C28" s="173">
        <v>1923</v>
      </c>
      <c r="D28" s="174">
        <v>1000</v>
      </c>
      <c r="E28" s="174">
        <v>923</v>
      </c>
      <c r="F28" s="40"/>
      <c r="G28" s="39" t="s">
        <v>645</v>
      </c>
      <c r="H28" s="175">
        <v>3432</v>
      </c>
      <c r="I28" s="174">
        <v>1778</v>
      </c>
      <c r="J28" s="174">
        <v>1654</v>
      </c>
    </row>
    <row r="29" spans="1:10" ht="14.25" customHeight="1">
      <c r="A29" s="38" t="s">
        <v>646</v>
      </c>
      <c r="B29" s="38"/>
      <c r="C29" s="173">
        <v>2137</v>
      </c>
      <c r="D29" s="174">
        <v>1139</v>
      </c>
      <c r="E29" s="174">
        <v>998</v>
      </c>
      <c r="F29" s="40"/>
      <c r="G29" s="39" t="s">
        <v>647</v>
      </c>
      <c r="H29" s="175">
        <v>3200</v>
      </c>
      <c r="I29" s="174">
        <v>1673</v>
      </c>
      <c r="J29" s="174">
        <v>1527</v>
      </c>
    </row>
    <row r="30" spans="1:10" ht="14.25" customHeight="1">
      <c r="A30" s="38" t="s">
        <v>648</v>
      </c>
      <c r="B30" s="38"/>
      <c r="C30" s="173">
        <v>2085</v>
      </c>
      <c r="D30" s="174">
        <v>1087</v>
      </c>
      <c r="E30" s="174">
        <v>998</v>
      </c>
      <c r="F30" s="40"/>
      <c r="G30" s="39" t="s">
        <v>649</v>
      </c>
      <c r="H30" s="175">
        <v>2960</v>
      </c>
      <c r="I30" s="174">
        <v>1514</v>
      </c>
      <c r="J30" s="174">
        <v>1446</v>
      </c>
    </row>
    <row r="31" spans="1:10" ht="14.25" customHeight="1">
      <c r="A31" s="38" t="s">
        <v>650</v>
      </c>
      <c r="B31" s="38"/>
      <c r="C31" s="173">
        <v>2148</v>
      </c>
      <c r="D31" s="174">
        <v>1112</v>
      </c>
      <c r="E31" s="174">
        <v>1036</v>
      </c>
      <c r="F31" s="40"/>
      <c r="G31" s="39" t="s">
        <v>651</v>
      </c>
      <c r="H31" s="175">
        <v>2917</v>
      </c>
      <c r="I31" s="174">
        <v>1479</v>
      </c>
      <c r="J31" s="174">
        <v>1438</v>
      </c>
    </row>
    <row r="32" spans="1:10" ht="14.25" customHeight="1">
      <c r="A32" s="38" t="s">
        <v>652</v>
      </c>
      <c r="B32" s="38"/>
      <c r="C32" s="173">
        <v>2171</v>
      </c>
      <c r="D32" s="174">
        <v>1097</v>
      </c>
      <c r="E32" s="174">
        <v>1074</v>
      </c>
      <c r="F32" s="40"/>
      <c r="G32" s="39" t="s">
        <v>653</v>
      </c>
      <c r="H32" s="175">
        <v>2760</v>
      </c>
      <c r="I32" s="174">
        <v>1404</v>
      </c>
      <c r="J32" s="174">
        <v>1356</v>
      </c>
    </row>
    <row r="33" spans="1:10" ht="14.25" customHeight="1">
      <c r="A33" s="38"/>
      <c r="B33" s="38"/>
      <c r="C33" s="167"/>
      <c r="D33" s="165"/>
      <c r="E33" s="165"/>
      <c r="F33" s="40"/>
      <c r="G33" s="39"/>
      <c r="H33" s="177"/>
      <c r="I33" s="178"/>
      <c r="J33" s="165"/>
    </row>
    <row r="34" spans="1:10" ht="14.25" customHeight="1">
      <c r="A34" s="38" t="s">
        <v>654</v>
      </c>
      <c r="B34" s="38"/>
      <c r="C34" s="171">
        <v>10942</v>
      </c>
      <c r="D34" s="171">
        <v>5481</v>
      </c>
      <c r="E34" s="171">
        <v>5461</v>
      </c>
      <c r="F34" s="36"/>
      <c r="G34" s="39" t="s">
        <v>473</v>
      </c>
      <c r="H34" s="179">
        <v>12982</v>
      </c>
      <c r="I34" s="171">
        <v>6396</v>
      </c>
      <c r="J34" s="171">
        <v>6586</v>
      </c>
    </row>
    <row r="35" spans="1:10" ht="14.25" customHeight="1">
      <c r="A35" s="38" t="s">
        <v>655</v>
      </c>
      <c r="B35" s="38"/>
      <c r="C35" s="173">
        <v>2061</v>
      </c>
      <c r="D35" s="174">
        <v>1005</v>
      </c>
      <c r="E35" s="174">
        <v>1056</v>
      </c>
      <c r="F35" s="40"/>
      <c r="G35" s="39" t="s">
        <v>656</v>
      </c>
      <c r="H35" s="175">
        <v>2684</v>
      </c>
      <c r="I35" s="174">
        <v>1341</v>
      </c>
      <c r="J35" s="174">
        <v>1343</v>
      </c>
    </row>
    <row r="36" spans="1:10" ht="14.25" customHeight="1">
      <c r="A36" s="38" t="s">
        <v>657</v>
      </c>
      <c r="B36" s="38"/>
      <c r="C36" s="173">
        <v>2220</v>
      </c>
      <c r="D36" s="174">
        <v>1116</v>
      </c>
      <c r="E36" s="174">
        <v>1104</v>
      </c>
      <c r="F36" s="40"/>
      <c r="G36" s="39" t="s">
        <v>658</v>
      </c>
      <c r="H36" s="175">
        <v>2717</v>
      </c>
      <c r="I36" s="174">
        <v>1360</v>
      </c>
      <c r="J36" s="174">
        <v>1357</v>
      </c>
    </row>
    <row r="37" spans="1:10" ht="14.25" customHeight="1">
      <c r="A37" s="38" t="s">
        <v>659</v>
      </c>
      <c r="B37" s="38"/>
      <c r="C37" s="173">
        <v>2290</v>
      </c>
      <c r="D37" s="174">
        <v>1146</v>
      </c>
      <c r="E37" s="174">
        <v>1144</v>
      </c>
      <c r="F37" s="40"/>
      <c r="G37" s="39" t="s">
        <v>660</v>
      </c>
      <c r="H37" s="175">
        <v>2457</v>
      </c>
      <c r="I37" s="174">
        <v>1216</v>
      </c>
      <c r="J37" s="174">
        <v>1241</v>
      </c>
    </row>
    <row r="38" spans="1:10" ht="14.25" customHeight="1">
      <c r="A38" s="38" t="s">
        <v>661</v>
      </c>
      <c r="B38" s="38"/>
      <c r="C38" s="173">
        <v>2156</v>
      </c>
      <c r="D38" s="174">
        <v>1114</v>
      </c>
      <c r="E38" s="174">
        <v>1042</v>
      </c>
      <c r="F38" s="40"/>
      <c r="G38" s="39" t="s">
        <v>662</v>
      </c>
      <c r="H38" s="175">
        <v>2568</v>
      </c>
      <c r="I38" s="174">
        <v>1238</v>
      </c>
      <c r="J38" s="174">
        <v>1330</v>
      </c>
    </row>
    <row r="39" spans="1:10" ht="14.25" customHeight="1" thickBot="1">
      <c r="A39" s="38" t="s">
        <v>663</v>
      </c>
      <c r="B39" s="38"/>
      <c r="C39" s="173">
        <v>2215</v>
      </c>
      <c r="D39" s="174">
        <v>1100</v>
      </c>
      <c r="E39" s="174">
        <v>1115</v>
      </c>
      <c r="F39" s="40"/>
      <c r="G39" s="39" t="s">
        <v>664</v>
      </c>
      <c r="H39" s="187">
        <v>2556</v>
      </c>
      <c r="I39" s="188">
        <v>1241</v>
      </c>
      <c r="J39" s="188">
        <v>1315</v>
      </c>
    </row>
    <row r="40" spans="1:10" ht="14.25" customHeight="1" thickTop="1">
      <c r="A40" s="38"/>
      <c r="B40" s="38"/>
      <c r="C40" s="167"/>
      <c r="D40" s="165"/>
      <c r="E40" s="165"/>
      <c r="F40" s="40"/>
      <c r="G40" s="39"/>
      <c r="H40" s="35"/>
      <c r="I40" s="40"/>
      <c r="J40" s="40"/>
    </row>
    <row r="41" spans="1:10" ht="14.25" customHeight="1">
      <c r="A41" s="41" t="s">
        <v>665</v>
      </c>
      <c r="B41" s="41"/>
      <c r="C41" s="171">
        <v>11525</v>
      </c>
      <c r="D41" s="171">
        <v>5817</v>
      </c>
      <c r="E41" s="171">
        <v>5708</v>
      </c>
      <c r="F41" s="36"/>
      <c r="G41" s="39" t="s">
        <v>474</v>
      </c>
      <c r="H41" s="172">
        <v>14680</v>
      </c>
      <c r="I41" s="190">
        <v>7083</v>
      </c>
      <c r="J41" s="191">
        <v>7597</v>
      </c>
    </row>
    <row r="42" spans="1:10" ht="14.25" customHeight="1">
      <c r="A42" s="38" t="s">
        <v>666</v>
      </c>
      <c r="B42" s="38"/>
      <c r="C42" s="173">
        <v>2221</v>
      </c>
      <c r="D42" s="174">
        <v>1108</v>
      </c>
      <c r="E42" s="174">
        <v>1113</v>
      </c>
      <c r="F42" s="40"/>
      <c r="G42" s="39" t="s">
        <v>667</v>
      </c>
      <c r="H42" s="175">
        <v>2566</v>
      </c>
      <c r="I42" s="174">
        <v>1285</v>
      </c>
      <c r="J42" s="194">
        <v>1281</v>
      </c>
    </row>
    <row r="43" spans="1:10" ht="14.25" customHeight="1">
      <c r="A43" s="38" t="s">
        <v>668</v>
      </c>
      <c r="B43" s="38"/>
      <c r="C43" s="173">
        <v>2308</v>
      </c>
      <c r="D43" s="174">
        <v>1184</v>
      </c>
      <c r="E43" s="174">
        <v>1124</v>
      </c>
      <c r="F43" s="40"/>
      <c r="G43" s="39" t="s">
        <v>669</v>
      </c>
      <c r="H43" s="175">
        <v>2674</v>
      </c>
      <c r="I43" s="174">
        <v>1317</v>
      </c>
      <c r="J43" s="194">
        <v>1357</v>
      </c>
    </row>
    <row r="44" spans="1:10" ht="14.25" customHeight="1">
      <c r="A44" s="38" t="s">
        <v>670</v>
      </c>
      <c r="B44" s="38"/>
      <c r="C44" s="173">
        <v>2249</v>
      </c>
      <c r="D44" s="174">
        <v>1158</v>
      </c>
      <c r="E44" s="174">
        <v>1091</v>
      </c>
      <c r="F44" s="40"/>
      <c r="G44" s="39" t="s">
        <v>671</v>
      </c>
      <c r="H44" s="175">
        <v>2927</v>
      </c>
      <c r="I44" s="174">
        <v>1351</v>
      </c>
      <c r="J44" s="194">
        <v>1576</v>
      </c>
    </row>
    <row r="45" spans="1:10" ht="14.25" customHeight="1">
      <c r="A45" s="38" t="s">
        <v>672</v>
      </c>
      <c r="B45" s="38"/>
      <c r="C45" s="173">
        <v>2321</v>
      </c>
      <c r="D45" s="174">
        <v>1134</v>
      </c>
      <c r="E45" s="174">
        <v>1187</v>
      </c>
      <c r="F45" s="40"/>
      <c r="G45" s="39" t="s">
        <v>673</v>
      </c>
      <c r="H45" s="175">
        <v>3136</v>
      </c>
      <c r="I45" s="174">
        <v>1504</v>
      </c>
      <c r="J45" s="194">
        <v>1632</v>
      </c>
    </row>
    <row r="46" spans="1:10" ht="14.25" customHeight="1">
      <c r="A46" s="38" t="s">
        <v>674</v>
      </c>
      <c r="B46" s="38"/>
      <c r="C46" s="173">
        <v>2426</v>
      </c>
      <c r="D46" s="174">
        <v>1233</v>
      </c>
      <c r="E46" s="174">
        <v>1193</v>
      </c>
      <c r="F46" s="40"/>
      <c r="G46" s="39" t="s">
        <v>675</v>
      </c>
      <c r="H46" s="175">
        <v>3377</v>
      </c>
      <c r="I46" s="174">
        <v>1626</v>
      </c>
      <c r="J46" s="194">
        <v>1751</v>
      </c>
    </row>
    <row r="47" spans="1:10" ht="14.25" customHeight="1">
      <c r="A47" s="38"/>
      <c r="B47" s="38"/>
      <c r="C47" s="164"/>
      <c r="D47" s="165"/>
      <c r="E47" s="165"/>
      <c r="F47" s="40"/>
      <c r="G47" s="39"/>
      <c r="H47" s="169"/>
      <c r="I47" s="165"/>
      <c r="J47" s="197"/>
    </row>
    <row r="48" spans="1:10" ht="14.25" customHeight="1">
      <c r="A48" s="38" t="s">
        <v>429</v>
      </c>
      <c r="B48" s="38"/>
      <c r="C48" s="171">
        <v>11214</v>
      </c>
      <c r="D48" s="185">
        <v>5708</v>
      </c>
      <c r="E48" s="171">
        <v>5506</v>
      </c>
      <c r="F48" s="36"/>
      <c r="G48" s="39" t="s">
        <v>475</v>
      </c>
      <c r="H48" s="199">
        <v>16749</v>
      </c>
      <c r="I48" s="200">
        <v>7789</v>
      </c>
      <c r="J48" s="201">
        <v>8960</v>
      </c>
    </row>
    <row r="49" spans="1:10" ht="14.25" customHeight="1">
      <c r="A49" s="38" t="s">
        <v>676</v>
      </c>
      <c r="B49" s="38"/>
      <c r="C49" s="173">
        <v>2270</v>
      </c>
      <c r="D49" s="166">
        <v>1120</v>
      </c>
      <c r="E49" s="174">
        <v>1150</v>
      </c>
      <c r="F49" s="40"/>
      <c r="G49" s="39" t="s">
        <v>677</v>
      </c>
      <c r="H49" s="175">
        <v>3860</v>
      </c>
      <c r="I49" s="174">
        <v>1840</v>
      </c>
      <c r="J49" s="194">
        <v>2020</v>
      </c>
    </row>
    <row r="50" spans="1:10" ht="14.25" customHeight="1">
      <c r="A50" s="38" t="s">
        <v>678</v>
      </c>
      <c r="B50" s="38"/>
      <c r="C50" s="173">
        <v>2253</v>
      </c>
      <c r="D50" s="166">
        <v>1186</v>
      </c>
      <c r="E50" s="174">
        <v>1067</v>
      </c>
      <c r="F50" s="40"/>
      <c r="G50" s="39" t="s">
        <v>679</v>
      </c>
      <c r="H50" s="175">
        <v>3807</v>
      </c>
      <c r="I50" s="174">
        <v>1714</v>
      </c>
      <c r="J50" s="194">
        <v>2093</v>
      </c>
    </row>
    <row r="51" spans="1:10" ht="14.25" customHeight="1">
      <c r="A51" s="38" t="s">
        <v>680</v>
      </c>
      <c r="B51" s="38"/>
      <c r="C51" s="173">
        <v>2313</v>
      </c>
      <c r="D51" s="166">
        <v>1151</v>
      </c>
      <c r="E51" s="174">
        <v>1162</v>
      </c>
      <c r="F51" s="40"/>
      <c r="G51" s="39" t="s">
        <v>681</v>
      </c>
      <c r="H51" s="175">
        <v>3806</v>
      </c>
      <c r="I51" s="174">
        <v>1771</v>
      </c>
      <c r="J51" s="194">
        <v>2035</v>
      </c>
    </row>
    <row r="52" spans="1:10" ht="14.25" customHeight="1">
      <c r="A52" s="38" t="s">
        <v>682</v>
      </c>
      <c r="B52" s="38"/>
      <c r="C52" s="173">
        <v>2122</v>
      </c>
      <c r="D52" s="166">
        <v>1134</v>
      </c>
      <c r="E52" s="174">
        <v>988</v>
      </c>
      <c r="F52" s="40"/>
      <c r="G52" s="39" t="s">
        <v>683</v>
      </c>
      <c r="H52" s="175">
        <v>2782</v>
      </c>
      <c r="I52" s="174">
        <v>1299</v>
      </c>
      <c r="J52" s="194">
        <v>1483</v>
      </c>
    </row>
    <row r="53" spans="1:10" ht="14.25" customHeight="1">
      <c r="A53" s="38" t="s">
        <v>684</v>
      </c>
      <c r="B53" s="38"/>
      <c r="C53" s="173">
        <v>2256</v>
      </c>
      <c r="D53" s="166">
        <v>1117</v>
      </c>
      <c r="E53" s="174">
        <v>1139</v>
      </c>
      <c r="F53" s="40"/>
      <c r="G53" s="39" t="s">
        <v>685</v>
      </c>
      <c r="H53" s="175">
        <v>2494</v>
      </c>
      <c r="I53" s="174">
        <v>1165</v>
      </c>
      <c r="J53" s="194">
        <v>1329</v>
      </c>
    </row>
    <row r="54" spans="1:10" ht="14.25" customHeight="1">
      <c r="A54" s="38"/>
      <c r="B54" s="38"/>
      <c r="C54" s="167"/>
      <c r="D54" s="165"/>
      <c r="E54" s="165"/>
      <c r="F54" s="40"/>
      <c r="G54" s="39"/>
      <c r="H54" s="169"/>
      <c r="I54" s="165"/>
      <c r="J54" s="197"/>
    </row>
    <row r="55" spans="1:10" ht="14.25" customHeight="1">
      <c r="A55" s="38" t="s">
        <v>430</v>
      </c>
      <c r="B55" s="38"/>
      <c r="C55" s="171">
        <v>10856</v>
      </c>
      <c r="D55" s="171">
        <v>5484</v>
      </c>
      <c r="E55" s="171">
        <v>5372</v>
      </c>
      <c r="F55" s="36"/>
      <c r="G55" s="39" t="s">
        <v>476</v>
      </c>
      <c r="H55" s="199">
        <v>15029</v>
      </c>
      <c r="I55" s="200">
        <v>7025</v>
      </c>
      <c r="J55" s="201">
        <v>8004</v>
      </c>
    </row>
    <row r="56" spans="1:10" ht="14.25" customHeight="1">
      <c r="A56" s="38" t="s">
        <v>686</v>
      </c>
      <c r="B56" s="38"/>
      <c r="C56" s="173">
        <v>2188</v>
      </c>
      <c r="D56" s="174">
        <v>1122</v>
      </c>
      <c r="E56" s="174">
        <v>1066</v>
      </c>
      <c r="F56" s="40"/>
      <c r="G56" s="39" t="s">
        <v>687</v>
      </c>
      <c r="H56" s="175">
        <v>2947</v>
      </c>
      <c r="I56" s="174">
        <v>1358</v>
      </c>
      <c r="J56" s="194">
        <v>1589</v>
      </c>
    </row>
    <row r="57" spans="1:10" ht="14.25" customHeight="1">
      <c r="A57" s="38" t="s">
        <v>688</v>
      </c>
      <c r="B57" s="38"/>
      <c r="C57" s="173">
        <v>2224</v>
      </c>
      <c r="D57" s="174">
        <v>1145</v>
      </c>
      <c r="E57" s="174">
        <v>1079</v>
      </c>
      <c r="F57" s="40"/>
      <c r="G57" s="39" t="s">
        <v>689</v>
      </c>
      <c r="H57" s="175">
        <v>3132</v>
      </c>
      <c r="I57" s="174">
        <v>1465</v>
      </c>
      <c r="J57" s="194">
        <v>1667</v>
      </c>
    </row>
    <row r="58" spans="1:10" ht="14.25" customHeight="1">
      <c r="A58" s="38" t="s">
        <v>690</v>
      </c>
      <c r="B58" s="38"/>
      <c r="C58" s="173">
        <v>2147</v>
      </c>
      <c r="D58" s="174">
        <v>1084</v>
      </c>
      <c r="E58" s="174">
        <v>1063</v>
      </c>
      <c r="F58" s="40"/>
      <c r="G58" s="39" t="s">
        <v>691</v>
      </c>
      <c r="H58" s="175">
        <v>3062</v>
      </c>
      <c r="I58" s="174">
        <v>1430</v>
      </c>
      <c r="J58" s="194">
        <v>1632</v>
      </c>
    </row>
    <row r="59" spans="1:10" ht="14.25" customHeight="1">
      <c r="A59" s="38" t="s">
        <v>692</v>
      </c>
      <c r="B59" s="38"/>
      <c r="C59" s="173">
        <v>2126</v>
      </c>
      <c r="D59" s="174">
        <v>1057</v>
      </c>
      <c r="E59" s="174">
        <v>1069</v>
      </c>
      <c r="F59" s="40"/>
      <c r="G59" s="39" t="s">
        <v>693</v>
      </c>
      <c r="H59" s="175">
        <v>3053</v>
      </c>
      <c r="I59" s="174">
        <v>1429</v>
      </c>
      <c r="J59" s="194">
        <v>1624</v>
      </c>
    </row>
    <row r="60" spans="1:10" ht="14.25" customHeight="1">
      <c r="A60" s="38" t="s">
        <v>694</v>
      </c>
      <c r="B60" s="38"/>
      <c r="C60" s="173">
        <v>2171</v>
      </c>
      <c r="D60" s="174">
        <v>1076</v>
      </c>
      <c r="E60" s="174">
        <v>1095</v>
      </c>
      <c r="F60" s="40"/>
      <c r="G60" s="39" t="s">
        <v>695</v>
      </c>
      <c r="H60" s="175">
        <v>2835</v>
      </c>
      <c r="I60" s="174">
        <v>1343</v>
      </c>
      <c r="J60" s="194">
        <v>1492</v>
      </c>
    </row>
    <row r="61" spans="1:10" ht="14.25" customHeight="1">
      <c r="A61" s="38"/>
      <c r="B61" s="38"/>
      <c r="C61" s="167"/>
      <c r="D61" s="186"/>
      <c r="E61" s="165"/>
      <c r="F61" s="40"/>
      <c r="G61" s="39"/>
      <c r="H61" s="206"/>
      <c r="I61" s="184"/>
      <c r="J61" s="207"/>
    </row>
    <row r="62" spans="1:10" ht="14.25" customHeight="1">
      <c r="A62" s="38" t="s">
        <v>431</v>
      </c>
      <c r="B62" s="38"/>
      <c r="C62" s="171">
        <v>10745</v>
      </c>
      <c r="D62" s="171">
        <v>5443</v>
      </c>
      <c r="E62" s="171">
        <v>5302</v>
      </c>
      <c r="F62" s="36"/>
      <c r="G62" s="39" t="s">
        <v>477</v>
      </c>
      <c r="H62" s="199">
        <v>11521</v>
      </c>
      <c r="I62" s="200">
        <v>5380</v>
      </c>
      <c r="J62" s="201">
        <v>6141</v>
      </c>
    </row>
    <row r="63" spans="1:10" ht="14.25" customHeight="1">
      <c r="A63" s="38" t="s">
        <v>696</v>
      </c>
      <c r="B63" s="38"/>
      <c r="C63" s="173">
        <v>2030</v>
      </c>
      <c r="D63" s="174">
        <v>1029</v>
      </c>
      <c r="E63" s="174">
        <v>1001</v>
      </c>
      <c r="F63" s="40"/>
      <c r="G63" s="39" t="s">
        <v>697</v>
      </c>
      <c r="H63" s="175">
        <v>2370</v>
      </c>
      <c r="I63" s="174">
        <v>1105</v>
      </c>
      <c r="J63" s="194">
        <v>1265</v>
      </c>
    </row>
    <row r="64" spans="1:10" ht="14.25" customHeight="1">
      <c r="A64" s="38" t="s">
        <v>698</v>
      </c>
      <c r="B64" s="38"/>
      <c r="C64" s="173">
        <v>2138</v>
      </c>
      <c r="D64" s="174">
        <v>1060</v>
      </c>
      <c r="E64" s="174">
        <v>1078</v>
      </c>
      <c r="F64" s="40"/>
      <c r="G64" s="39" t="s">
        <v>699</v>
      </c>
      <c r="H64" s="175">
        <v>2199</v>
      </c>
      <c r="I64" s="174">
        <v>1041</v>
      </c>
      <c r="J64" s="194">
        <v>1158</v>
      </c>
    </row>
    <row r="65" spans="1:10" ht="14.25" customHeight="1">
      <c r="A65" s="38" t="s">
        <v>700</v>
      </c>
      <c r="B65" s="38"/>
      <c r="C65" s="173">
        <v>2095</v>
      </c>
      <c r="D65" s="174">
        <v>1081</v>
      </c>
      <c r="E65" s="174">
        <v>1014</v>
      </c>
      <c r="F65" s="40"/>
      <c r="G65" s="39" t="s">
        <v>701</v>
      </c>
      <c r="H65" s="175">
        <v>2487</v>
      </c>
      <c r="I65" s="174">
        <v>1180</v>
      </c>
      <c r="J65" s="194">
        <v>1307</v>
      </c>
    </row>
    <row r="66" spans="1:10" ht="14.25" customHeight="1">
      <c r="A66" s="38" t="s">
        <v>702</v>
      </c>
      <c r="B66" s="38"/>
      <c r="C66" s="173">
        <v>2163</v>
      </c>
      <c r="D66" s="174">
        <v>1118</v>
      </c>
      <c r="E66" s="174">
        <v>1045</v>
      </c>
      <c r="F66" s="40"/>
      <c r="G66" s="39" t="s">
        <v>703</v>
      </c>
      <c r="H66" s="175">
        <v>2257</v>
      </c>
      <c r="I66" s="174">
        <v>1032</v>
      </c>
      <c r="J66" s="194">
        <v>1225</v>
      </c>
    </row>
    <row r="67" spans="1:10" ht="14.25" customHeight="1" thickBot="1">
      <c r="A67" s="38" t="s">
        <v>704</v>
      </c>
      <c r="B67" s="38"/>
      <c r="C67" s="187">
        <v>2319</v>
      </c>
      <c r="D67" s="188">
        <v>1155</v>
      </c>
      <c r="E67" s="189">
        <v>1164</v>
      </c>
      <c r="F67" s="40"/>
      <c r="G67" s="39" t="s">
        <v>705</v>
      </c>
      <c r="H67" s="175">
        <v>2208</v>
      </c>
      <c r="I67" s="174">
        <v>1022</v>
      </c>
      <c r="J67" s="194">
        <v>1186</v>
      </c>
    </row>
    <row r="68" spans="1:10" ht="14.25" customHeight="1" thickTop="1">
      <c r="A68" s="38"/>
      <c r="B68" s="38"/>
      <c r="C68" s="35"/>
      <c r="D68" s="40"/>
      <c r="E68" s="40"/>
      <c r="F68" s="40"/>
      <c r="G68" s="39"/>
      <c r="H68" s="206"/>
      <c r="I68" s="184"/>
      <c r="J68" s="207"/>
    </row>
    <row r="69" spans="1:10" ht="14.25" customHeight="1">
      <c r="A69" s="38" t="s">
        <v>432</v>
      </c>
      <c r="B69" s="38"/>
      <c r="C69" s="172">
        <v>13580</v>
      </c>
      <c r="D69" s="171">
        <v>6680</v>
      </c>
      <c r="E69" s="171">
        <v>6900</v>
      </c>
      <c r="F69" s="36"/>
      <c r="G69" s="39" t="s">
        <v>478</v>
      </c>
      <c r="H69" s="199">
        <v>7865</v>
      </c>
      <c r="I69" s="200">
        <v>3262</v>
      </c>
      <c r="J69" s="201">
        <v>4603</v>
      </c>
    </row>
    <row r="70" spans="1:10" ht="14.25" customHeight="1">
      <c r="A70" s="38" t="s">
        <v>706</v>
      </c>
      <c r="B70" s="38"/>
      <c r="C70" s="175">
        <v>2474</v>
      </c>
      <c r="D70" s="174">
        <v>1204</v>
      </c>
      <c r="E70" s="174">
        <v>1270</v>
      </c>
      <c r="F70" s="40"/>
      <c r="G70" s="39" t="s">
        <v>707</v>
      </c>
      <c r="H70" s="175">
        <v>1868</v>
      </c>
      <c r="I70" s="174">
        <v>810</v>
      </c>
      <c r="J70" s="194">
        <v>1058</v>
      </c>
    </row>
    <row r="71" spans="1:10" ht="14.25" customHeight="1">
      <c r="A71" s="38" t="s">
        <v>708</v>
      </c>
      <c r="B71" s="38"/>
      <c r="C71" s="175">
        <v>2723</v>
      </c>
      <c r="D71" s="174">
        <v>1404</v>
      </c>
      <c r="E71" s="174">
        <v>1319</v>
      </c>
      <c r="F71" s="40"/>
      <c r="G71" s="39" t="s">
        <v>709</v>
      </c>
      <c r="H71" s="175">
        <v>1671</v>
      </c>
      <c r="I71" s="174">
        <v>700</v>
      </c>
      <c r="J71" s="194">
        <v>971</v>
      </c>
    </row>
    <row r="72" spans="1:10" ht="14.25" customHeight="1">
      <c r="A72" s="38" t="s">
        <v>710</v>
      </c>
      <c r="B72" s="38"/>
      <c r="C72" s="175">
        <v>2702</v>
      </c>
      <c r="D72" s="174">
        <v>1322</v>
      </c>
      <c r="E72" s="174">
        <v>1380</v>
      </c>
      <c r="F72" s="40"/>
      <c r="G72" s="39" t="s">
        <v>711</v>
      </c>
      <c r="H72" s="175">
        <v>1525</v>
      </c>
      <c r="I72" s="174">
        <v>637</v>
      </c>
      <c r="J72" s="194">
        <v>888</v>
      </c>
    </row>
    <row r="73" spans="1:10" ht="14.25" customHeight="1">
      <c r="A73" s="38" t="s">
        <v>712</v>
      </c>
      <c r="B73" s="38"/>
      <c r="C73" s="175">
        <v>2711</v>
      </c>
      <c r="D73" s="174">
        <v>1329</v>
      </c>
      <c r="E73" s="174">
        <v>1382</v>
      </c>
      <c r="F73" s="40"/>
      <c r="G73" s="39" t="s">
        <v>713</v>
      </c>
      <c r="H73" s="175">
        <v>1542</v>
      </c>
      <c r="I73" s="174">
        <v>633</v>
      </c>
      <c r="J73" s="194">
        <v>909</v>
      </c>
    </row>
    <row r="74" spans="1:10" ht="14.25" customHeight="1">
      <c r="A74" s="38" t="s">
        <v>714</v>
      </c>
      <c r="B74" s="38"/>
      <c r="C74" s="175">
        <v>2970</v>
      </c>
      <c r="D74" s="174">
        <v>1421</v>
      </c>
      <c r="E74" s="174">
        <v>1549</v>
      </c>
      <c r="F74" s="40"/>
      <c r="G74" s="39" t="s">
        <v>715</v>
      </c>
      <c r="H74" s="175">
        <v>1259</v>
      </c>
      <c r="I74" s="174">
        <v>482</v>
      </c>
      <c r="J74" s="194">
        <v>777</v>
      </c>
    </row>
    <row r="75" spans="1:10" ht="14.25" customHeight="1">
      <c r="A75" s="38"/>
      <c r="B75" s="38"/>
      <c r="C75" s="177"/>
      <c r="D75" s="178"/>
      <c r="E75" s="165"/>
      <c r="F75" s="40"/>
      <c r="G75" s="39"/>
      <c r="H75" s="198"/>
      <c r="I75" s="170"/>
      <c r="J75" s="208"/>
    </row>
    <row r="76" spans="1:10" ht="14.25" customHeight="1">
      <c r="A76" s="38" t="s">
        <v>433</v>
      </c>
      <c r="B76" s="38"/>
      <c r="C76" s="179">
        <v>17312</v>
      </c>
      <c r="D76" s="171">
        <v>8648</v>
      </c>
      <c r="E76" s="171">
        <v>8664</v>
      </c>
      <c r="F76" s="36"/>
      <c r="G76" s="39" t="s">
        <v>479</v>
      </c>
      <c r="H76" s="199">
        <v>4618</v>
      </c>
      <c r="I76" s="200">
        <v>1705</v>
      </c>
      <c r="J76" s="201">
        <v>2913</v>
      </c>
    </row>
    <row r="77" spans="1:10" ht="13.5">
      <c r="A77" s="38" t="s">
        <v>716</v>
      </c>
      <c r="B77" s="38"/>
      <c r="C77" s="180">
        <v>3218</v>
      </c>
      <c r="D77" s="181">
        <v>1642</v>
      </c>
      <c r="E77" s="181">
        <v>1576</v>
      </c>
      <c r="F77" s="40"/>
      <c r="G77" s="39" t="s">
        <v>717</v>
      </c>
      <c r="H77" s="175">
        <v>1139</v>
      </c>
      <c r="I77" s="174">
        <v>452</v>
      </c>
      <c r="J77" s="194">
        <v>687</v>
      </c>
    </row>
    <row r="78" spans="1:10" ht="14.25" customHeight="1">
      <c r="A78" s="38" t="s">
        <v>718</v>
      </c>
      <c r="B78" s="38"/>
      <c r="C78" s="180">
        <v>3308</v>
      </c>
      <c r="D78" s="181">
        <v>1664</v>
      </c>
      <c r="E78" s="181">
        <v>1644</v>
      </c>
      <c r="F78" s="40"/>
      <c r="G78" s="39" t="s">
        <v>719</v>
      </c>
      <c r="H78" s="175">
        <v>1033</v>
      </c>
      <c r="I78" s="174">
        <v>392</v>
      </c>
      <c r="J78" s="194">
        <v>641</v>
      </c>
    </row>
    <row r="79" spans="1:10" ht="14.25" customHeight="1">
      <c r="A79" s="38" t="s">
        <v>720</v>
      </c>
      <c r="B79" s="38"/>
      <c r="C79" s="180">
        <v>3315</v>
      </c>
      <c r="D79" s="181">
        <v>1636</v>
      </c>
      <c r="E79" s="181">
        <v>1679</v>
      </c>
      <c r="F79" s="40"/>
      <c r="G79" s="39" t="s">
        <v>721</v>
      </c>
      <c r="H79" s="175">
        <v>909</v>
      </c>
      <c r="I79" s="174">
        <v>341</v>
      </c>
      <c r="J79" s="194">
        <v>568</v>
      </c>
    </row>
    <row r="80" spans="1:10" ht="14.25" customHeight="1">
      <c r="A80" s="38" t="s">
        <v>722</v>
      </c>
      <c r="B80" s="38"/>
      <c r="C80" s="180">
        <v>3638</v>
      </c>
      <c r="D80" s="181">
        <v>1825</v>
      </c>
      <c r="E80" s="181">
        <v>1813</v>
      </c>
      <c r="F80" s="40"/>
      <c r="G80" s="39" t="s">
        <v>723</v>
      </c>
      <c r="H80" s="175">
        <v>824</v>
      </c>
      <c r="I80" s="174">
        <v>287</v>
      </c>
      <c r="J80" s="194">
        <v>537</v>
      </c>
    </row>
    <row r="81" spans="1:10" ht="14.25" customHeight="1" thickBot="1">
      <c r="A81" s="38" t="s">
        <v>724</v>
      </c>
      <c r="B81" s="38"/>
      <c r="C81" s="180">
        <v>3833</v>
      </c>
      <c r="D81" s="181">
        <v>1881</v>
      </c>
      <c r="E81" s="181">
        <v>1952</v>
      </c>
      <c r="F81" s="40"/>
      <c r="G81" s="39" t="s">
        <v>725</v>
      </c>
      <c r="H81" s="187">
        <v>713</v>
      </c>
      <c r="I81" s="188">
        <v>233</v>
      </c>
      <c r="J81" s="189">
        <v>480</v>
      </c>
    </row>
    <row r="82" spans="1:10" ht="14.25" customHeight="1" thickTop="1">
      <c r="A82" s="38"/>
      <c r="B82" s="38"/>
      <c r="C82" s="176"/>
      <c r="D82" s="183"/>
      <c r="E82" s="184"/>
      <c r="F82" s="40"/>
      <c r="G82" s="39"/>
      <c r="H82" s="71"/>
      <c r="I82" s="72"/>
      <c r="J82" s="72"/>
    </row>
    <row r="83" spans="1:10" ht="14.25" customHeight="1">
      <c r="A83" s="38" t="s">
        <v>434</v>
      </c>
      <c r="B83" s="38"/>
      <c r="C83" s="179">
        <v>20821</v>
      </c>
      <c r="D83" s="171">
        <v>10502</v>
      </c>
      <c r="E83" s="171">
        <v>10319</v>
      </c>
      <c r="F83" s="36"/>
      <c r="G83" s="39" t="s">
        <v>481</v>
      </c>
      <c r="H83" s="192">
        <v>1919</v>
      </c>
      <c r="I83" s="193">
        <v>500</v>
      </c>
      <c r="J83" s="193">
        <v>1419</v>
      </c>
    </row>
    <row r="84" spans="1:10" ht="14.25" customHeight="1">
      <c r="A84" s="38" t="s">
        <v>726</v>
      </c>
      <c r="B84" s="38"/>
      <c r="C84" s="175">
        <v>4129</v>
      </c>
      <c r="D84" s="174">
        <v>2071</v>
      </c>
      <c r="E84" s="174">
        <v>2058</v>
      </c>
      <c r="F84" s="40"/>
      <c r="G84" s="39" t="s">
        <v>727</v>
      </c>
      <c r="H84" s="195">
        <v>540</v>
      </c>
      <c r="I84" s="196">
        <v>155</v>
      </c>
      <c r="J84" s="196">
        <v>385</v>
      </c>
    </row>
    <row r="85" spans="1:10" ht="14.25" customHeight="1">
      <c r="A85" s="38" t="s">
        <v>728</v>
      </c>
      <c r="B85" s="38"/>
      <c r="C85" s="175">
        <v>4197</v>
      </c>
      <c r="D85" s="174">
        <v>2104</v>
      </c>
      <c r="E85" s="174">
        <v>2093</v>
      </c>
      <c r="F85" s="40"/>
      <c r="G85" s="39" t="s">
        <v>729</v>
      </c>
      <c r="H85" s="195">
        <v>455</v>
      </c>
      <c r="I85" s="196">
        <v>138</v>
      </c>
      <c r="J85" s="196">
        <v>317</v>
      </c>
    </row>
    <row r="86" spans="1:10" ht="14.25" customHeight="1">
      <c r="A86" s="38" t="s">
        <v>730</v>
      </c>
      <c r="B86" s="38"/>
      <c r="C86" s="175">
        <v>4252</v>
      </c>
      <c r="D86" s="174">
        <v>2104</v>
      </c>
      <c r="E86" s="174">
        <v>2148</v>
      </c>
      <c r="F86" s="40"/>
      <c r="G86" s="39" t="s">
        <v>731</v>
      </c>
      <c r="H86" s="195">
        <v>381</v>
      </c>
      <c r="I86" s="196">
        <v>92</v>
      </c>
      <c r="J86" s="196">
        <v>289</v>
      </c>
    </row>
    <row r="87" spans="1:10" ht="14.25" customHeight="1">
      <c r="A87" s="38" t="s">
        <v>732</v>
      </c>
      <c r="B87" s="38"/>
      <c r="C87" s="175">
        <v>4147</v>
      </c>
      <c r="D87" s="174">
        <v>2149</v>
      </c>
      <c r="E87" s="174">
        <v>1998</v>
      </c>
      <c r="F87" s="40"/>
      <c r="G87" s="39" t="s">
        <v>733</v>
      </c>
      <c r="H87" s="195">
        <v>314</v>
      </c>
      <c r="I87" s="196">
        <v>68</v>
      </c>
      <c r="J87" s="196">
        <v>246</v>
      </c>
    </row>
    <row r="88" spans="1:10" ht="14.25" customHeight="1">
      <c r="A88" s="38" t="s">
        <v>734</v>
      </c>
      <c r="B88" s="38"/>
      <c r="C88" s="175">
        <v>4096</v>
      </c>
      <c r="D88" s="174">
        <v>2074</v>
      </c>
      <c r="E88" s="174">
        <v>2022</v>
      </c>
      <c r="F88" s="40"/>
      <c r="G88" s="39" t="s">
        <v>735</v>
      </c>
      <c r="H88" s="195">
        <v>229</v>
      </c>
      <c r="I88" s="196">
        <v>47</v>
      </c>
      <c r="J88" s="196">
        <v>182</v>
      </c>
    </row>
    <row r="89" spans="1:10" ht="14.25" customHeight="1">
      <c r="A89" s="38"/>
      <c r="B89" s="38"/>
      <c r="C89" s="177"/>
      <c r="D89" s="178"/>
      <c r="E89" s="165"/>
      <c r="F89" s="40"/>
      <c r="G89" s="39"/>
      <c r="H89" s="198"/>
      <c r="I89" s="170"/>
      <c r="J89" s="170"/>
    </row>
    <row r="90" spans="1:10" ht="14.25" customHeight="1">
      <c r="A90" s="38" t="s">
        <v>471</v>
      </c>
      <c r="B90" s="38"/>
      <c r="C90" s="179">
        <v>18661</v>
      </c>
      <c r="D90" s="171">
        <v>9483</v>
      </c>
      <c r="E90" s="171">
        <v>9178</v>
      </c>
      <c r="F90" s="36"/>
      <c r="G90" s="39" t="s">
        <v>482</v>
      </c>
      <c r="H90" s="202">
        <v>521</v>
      </c>
      <c r="I90" s="203">
        <v>115</v>
      </c>
      <c r="J90" s="203">
        <v>406</v>
      </c>
    </row>
    <row r="91" spans="1:10" ht="14.25" customHeight="1">
      <c r="A91" s="38" t="s">
        <v>736</v>
      </c>
      <c r="B91" s="38"/>
      <c r="C91" s="175">
        <v>4140</v>
      </c>
      <c r="D91" s="174">
        <v>2061</v>
      </c>
      <c r="E91" s="174">
        <v>2079</v>
      </c>
      <c r="F91" s="40"/>
      <c r="G91" s="39" t="s">
        <v>737</v>
      </c>
      <c r="H91" s="195">
        <v>172</v>
      </c>
      <c r="I91" s="196">
        <v>45</v>
      </c>
      <c r="J91" s="196">
        <v>127</v>
      </c>
    </row>
    <row r="92" spans="1:10" ht="14.25" customHeight="1">
      <c r="A92" s="38" t="s">
        <v>738</v>
      </c>
      <c r="B92" s="38"/>
      <c r="C92" s="175">
        <v>3914</v>
      </c>
      <c r="D92" s="174">
        <v>2007</v>
      </c>
      <c r="E92" s="174">
        <v>1907</v>
      </c>
      <c r="F92" s="40"/>
      <c r="G92" s="39" t="s">
        <v>739</v>
      </c>
      <c r="H92" s="195">
        <v>150</v>
      </c>
      <c r="I92" s="196">
        <v>25</v>
      </c>
      <c r="J92" s="196">
        <v>125</v>
      </c>
    </row>
    <row r="93" spans="1:10" ht="14.25" customHeight="1">
      <c r="A93" s="38" t="s">
        <v>740</v>
      </c>
      <c r="B93" s="38"/>
      <c r="C93" s="175">
        <v>3993</v>
      </c>
      <c r="D93" s="174">
        <v>2091</v>
      </c>
      <c r="E93" s="174">
        <v>1902</v>
      </c>
      <c r="F93" s="40"/>
      <c r="G93" s="39" t="s">
        <v>741</v>
      </c>
      <c r="H93" s="195">
        <v>80</v>
      </c>
      <c r="I93" s="196">
        <v>23</v>
      </c>
      <c r="J93" s="196">
        <v>57</v>
      </c>
    </row>
    <row r="94" spans="1:10" ht="14.25" customHeight="1">
      <c r="A94" s="38" t="s">
        <v>742</v>
      </c>
      <c r="B94" s="38"/>
      <c r="C94" s="175">
        <v>2861</v>
      </c>
      <c r="D94" s="174">
        <v>1445</v>
      </c>
      <c r="E94" s="174">
        <v>1416</v>
      </c>
      <c r="F94" s="40"/>
      <c r="G94" s="39" t="s">
        <v>743</v>
      </c>
      <c r="H94" s="195">
        <v>77</v>
      </c>
      <c r="I94" s="196">
        <v>8</v>
      </c>
      <c r="J94" s="196">
        <v>69</v>
      </c>
    </row>
    <row r="95" spans="1:10" ht="14.25" customHeight="1">
      <c r="A95" s="38" t="s">
        <v>744</v>
      </c>
      <c r="B95" s="38"/>
      <c r="C95" s="175">
        <v>3753</v>
      </c>
      <c r="D95" s="174">
        <v>1879</v>
      </c>
      <c r="E95" s="174">
        <v>1874</v>
      </c>
      <c r="F95" s="40"/>
      <c r="G95" s="39" t="s">
        <v>745</v>
      </c>
      <c r="H95" s="195">
        <v>42</v>
      </c>
      <c r="I95" s="196">
        <v>14</v>
      </c>
      <c r="J95" s="196">
        <v>28</v>
      </c>
    </row>
    <row r="96" spans="1:10" ht="14.25" customHeight="1">
      <c r="A96" s="38"/>
      <c r="B96" s="38"/>
      <c r="C96" s="177"/>
      <c r="D96" s="178"/>
      <c r="E96" s="165"/>
      <c r="F96" s="40"/>
      <c r="G96" s="39"/>
      <c r="H96" s="182"/>
      <c r="I96" s="168"/>
      <c r="J96" s="168"/>
    </row>
    <row r="97" spans="1:10" ht="14.25" customHeight="1">
      <c r="A97" s="42"/>
      <c r="B97" s="42"/>
      <c r="C97" s="209"/>
      <c r="D97" s="210"/>
      <c r="E97" s="210"/>
      <c r="F97" s="43"/>
      <c r="G97" s="39" t="s">
        <v>746</v>
      </c>
      <c r="H97" s="202">
        <v>111</v>
      </c>
      <c r="I97" s="204">
        <v>14</v>
      </c>
      <c r="J97" s="204">
        <v>97</v>
      </c>
    </row>
    <row r="98" spans="1:10" ht="14.25" customHeight="1">
      <c r="A98" s="44"/>
      <c r="B98" s="44"/>
      <c r="C98" s="211"/>
      <c r="D98" s="212"/>
      <c r="E98" s="212"/>
      <c r="F98" s="44"/>
      <c r="G98" s="45" t="s">
        <v>747</v>
      </c>
      <c r="H98" s="205">
        <v>602</v>
      </c>
      <c r="I98" s="205">
        <v>383</v>
      </c>
      <c r="J98" s="205">
        <v>219</v>
      </c>
    </row>
    <row r="99" spans="3:10" ht="14.25" customHeight="1">
      <c r="C99" s="211"/>
      <c r="D99" s="212"/>
      <c r="E99" s="212"/>
      <c r="H99" s="218"/>
      <c r="I99" s="218"/>
      <c r="J99" s="218"/>
    </row>
    <row r="100" spans="3:5" ht="14.25" customHeight="1">
      <c r="C100" s="211"/>
      <c r="D100" s="212"/>
      <c r="E100" s="212"/>
    </row>
    <row r="101" spans="3:5" ht="14.25" customHeight="1">
      <c r="C101" s="211"/>
      <c r="D101" s="212"/>
      <c r="E101" s="212"/>
    </row>
    <row r="102" spans="3:5" ht="14.25" customHeight="1">
      <c r="C102" s="211"/>
      <c r="D102" s="212"/>
      <c r="E102" s="212"/>
    </row>
    <row r="103" spans="3:5" ht="14.25" customHeight="1">
      <c r="C103" s="213"/>
      <c r="D103" s="214"/>
      <c r="E103" s="215"/>
    </row>
    <row r="104" spans="3:5" ht="14.25" customHeight="1">
      <c r="C104" s="209"/>
      <c r="D104" s="210"/>
      <c r="E104" s="210"/>
    </row>
    <row r="105" spans="3:5" ht="14.25" customHeight="1">
      <c r="C105" s="211"/>
      <c r="D105" s="212"/>
      <c r="E105" s="212"/>
    </row>
    <row r="106" spans="3:5" ht="14.25" customHeight="1">
      <c r="C106" s="211"/>
      <c r="D106" s="212"/>
      <c r="E106" s="212"/>
    </row>
    <row r="107" spans="3:5" ht="14.25" customHeight="1">
      <c r="C107" s="211"/>
      <c r="D107" s="212"/>
      <c r="E107" s="212"/>
    </row>
    <row r="108" spans="3:5" ht="14.25" customHeight="1">
      <c r="C108" s="211"/>
      <c r="D108" s="212"/>
      <c r="E108" s="212"/>
    </row>
    <row r="109" spans="3:5" ht="14.25" customHeight="1" thickBot="1">
      <c r="C109" s="216"/>
      <c r="D109" s="217"/>
      <c r="E109" s="217"/>
    </row>
    <row r="110" ht="14.25" customHeight="1" thickTop="1"/>
    <row r="235" ht="14.25" customHeight="1"/>
    <row r="236" ht="14.25" customHeight="1"/>
    <row r="237" ht="14.25" customHeight="1"/>
    <row r="252" ht="14.25" customHeight="1"/>
    <row r="253" ht="14.25" customHeight="1"/>
    <row r="254" ht="14.25" customHeight="1"/>
    <row r="256" ht="14.25" customHeight="1"/>
    <row r="257" ht="14.25" customHeight="1"/>
    <row r="258" ht="14.25" customHeight="1"/>
    <row r="260" ht="14.25" customHeight="1"/>
    <row r="261" ht="14.25" customHeight="1"/>
    <row r="262" ht="14.25" customHeight="1"/>
    <row r="264" ht="14.25" customHeight="1"/>
    <row r="265" ht="14.25" customHeight="1"/>
    <row r="266" ht="14.25" customHeight="1"/>
    <row r="268" ht="14.25" customHeight="1"/>
    <row r="269" ht="14.25" customHeight="1"/>
    <row r="270" ht="14.25" customHeight="1"/>
    <row r="272" ht="14.25" customHeight="1"/>
    <row r="273" ht="14.25" customHeight="1"/>
    <row r="274" ht="14.25" customHeight="1"/>
    <row r="276" ht="14.25" customHeight="1"/>
    <row r="277" ht="14.25" customHeight="1"/>
    <row r="278" ht="14.25" customHeight="1"/>
    <row r="280" ht="14.25" customHeight="1"/>
    <row r="281" ht="14.25" customHeight="1"/>
    <row r="282" ht="14.25" customHeight="1"/>
    <row r="284" ht="14.25" customHeight="1"/>
    <row r="285" ht="14.25" customHeight="1"/>
    <row r="286" ht="14.25" customHeight="1"/>
    <row r="288" ht="14.25" customHeight="1"/>
    <row r="289" ht="14.25" customHeight="1"/>
    <row r="290" ht="14.25" customHeight="1"/>
    <row r="292" ht="14.25" customHeight="1"/>
    <row r="293" ht="14.25" customHeight="1"/>
    <row r="294" ht="14.25" customHeight="1"/>
    <row r="296" ht="14.25" customHeight="1"/>
    <row r="297" ht="14.25" customHeight="1"/>
    <row r="298" ht="14.25" customHeight="1"/>
    <row r="300" ht="14.25" customHeight="1"/>
    <row r="301" ht="14.25" customHeight="1"/>
    <row r="302" ht="14.25" customHeight="1"/>
    <row r="304" ht="14.25" customHeight="1"/>
    <row r="305" ht="14.25" customHeight="1"/>
    <row r="306" ht="14.25" customHeight="1"/>
    <row r="308" ht="14.25" customHeight="1"/>
    <row r="309" ht="14.25" customHeight="1"/>
    <row r="310" ht="14.25" customHeight="1"/>
    <row r="312" ht="14.25" customHeight="1"/>
    <row r="313" ht="14.25" customHeight="1"/>
    <row r="314" ht="14.25" customHeight="1"/>
    <row r="316" ht="14.25" customHeight="1"/>
    <row r="317" ht="14.25" customHeight="1"/>
    <row r="318" ht="14.25" customHeight="1"/>
    <row r="320" ht="14.25" customHeight="1"/>
    <row r="321" ht="14.25" customHeight="1"/>
    <row r="322" ht="14.25" customHeight="1"/>
    <row r="324" ht="14.25" customHeight="1"/>
    <row r="325" ht="14.25" customHeight="1"/>
    <row r="326" ht="14.25" customHeight="1"/>
    <row r="328" ht="14.25" customHeight="1"/>
    <row r="329" ht="14.25" customHeight="1"/>
    <row r="330" ht="14.25" customHeight="1"/>
    <row r="332" ht="14.25" customHeight="1"/>
    <row r="333" ht="14.25" customHeight="1"/>
    <row r="334" ht="14.25" customHeight="1"/>
    <row r="336" ht="14.25" customHeight="1"/>
    <row r="337" ht="14.25" customHeight="1"/>
    <row r="338" ht="14.25" customHeight="1"/>
    <row r="340" ht="14.25" customHeight="1"/>
    <row r="341" ht="14.25" customHeight="1"/>
    <row r="342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1" ht="14.25" customHeight="1"/>
    <row r="352" ht="14.25" customHeight="1"/>
    <row r="353" ht="14.25" customHeight="1"/>
    <row r="355" ht="14.25" customHeight="1"/>
    <row r="356" ht="14.25" customHeight="1"/>
    <row r="357" ht="14.25" customHeight="1"/>
    <row r="359" ht="14.25" customHeight="1"/>
    <row r="360" ht="14.25" customHeight="1"/>
    <row r="361" ht="14.25" customHeight="1"/>
    <row r="363" ht="14.25" customHeight="1"/>
    <row r="364" ht="14.25" customHeight="1"/>
    <row r="365" ht="14.25" customHeight="1"/>
    <row r="367" ht="14.25" customHeight="1"/>
    <row r="368" ht="14.25" customHeight="1"/>
    <row r="369" ht="14.25" customHeight="1"/>
    <row r="371" ht="14.25" customHeight="1"/>
    <row r="372" ht="14.25" customHeight="1"/>
    <row r="373" ht="14.25" customHeight="1"/>
    <row r="526" ht="14.25" customHeight="1"/>
    <row r="527" ht="14.25" customHeight="1"/>
    <row r="528" ht="14.25" customHeight="1"/>
    <row r="543" ht="14.25" customHeight="1"/>
    <row r="544" ht="14.25" customHeight="1"/>
    <row r="545" ht="14.25" customHeight="1"/>
    <row r="547" ht="14.25" customHeight="1"/>
    <row r="548" ht="14.25" customHeight="1"/>
    <row r="549" ht="14.25" customHeight="1"/>
    <row r="551" ht="14.25" customHeight="1"/>
    <row r="552" ht="14.25" customHeight="1"/>
    <row r="553" ht="14.25" customHeight="1"/>
    <row r="555" ht="14.25" customHeight="1"/>
    <row r="556" ht="14.25" customHeight="1"/>
    <row r="557" ht="14.25" customHeight="1"/>
    <row r="559" ht="14.25" customHeight="1"/>
    <row r="560" ht="14.25" customHeight="1"/>
    <row r="561" ht="14.25" customHeight="1"/>
    <row r="563" ht="14.25" customHeight="1"/>
    <row r="564" ht="14.25" customHeight="1"/>
    <row r="565" ht="14.25" customHeight="1"/>
    <row r="567" ht="14.25" customHeight="1"/>
    <row r="568" ht="14.25" customHeight="1"/>
    <row r="569" ht="14.25" customHeight="1"/>
    <row r="571" ht="14.25" customHeight="1"/>
    <row r="572" ht="14.25" customHeight="1"/>
    <row r="573" ht="14.25" customHeight="1"/>
    <row r="575" ht="14.25" customHeight="1"/>
    <row r="576" ht="14.25" customHeight="1"/>
    <row r="577" ht="14.25" customHeight="1"/>
    <row r="579" ht="14.25" customHeight="1"/>
    <row r="580" ht="14.25" customHeight="1"/>
    <row r="581" ht="14.25" customHeight="1"/>
    <row r="583" ht="14.25" customHeight="1"/>
    <row r="584" ht="14.25" customHeight="1"/>
    <row r="585" ht="14.25" customHeight="1"/>
    <row r="587" ht="14.25" customHeight="1"/>
    <row r="588" ht="14.25" customHeight="1"/>
    <row r="589" ht="14.25" customHeight="1"/>
    <row r="591" ht="14.25" customHeight="1"/>
    <row r="592" ht="14.25" customHeight="1"/>
    <row r="593" ht="14.25" customHeight="1"/>
    <row r="595" ht="14.25" customHeight="1"/>
    <row r="596" ht="14.25" customHeight="1"/>
    <row r="597" ht="14.25" customHeight="1"/>
    <row r="599" ht="14.25" customHeight="1"/>
    <row r="600" ht="14.25" customHeight="1"/>
    <row r="601" ht="14.25" customHeight="1"/>
    <row r="603" ht="14.25" customHeight="1"/>
    <row r="604" ht="14.25" customHeight="1"/>
    <row r="605" ht="14.25" customHeight="1"/>
    <row r="607" ht="14.25" customHeight="1"/>
    <row r="608" ht="14.25" customHeight="1"/>
    <row r="609" ht="14.25" customHeight="1"/>
    <row r="611" ht="14.25" customHeight="1"/>
    <row r="612" ht="14.25" customHeight="1"/>
    <row r="613" ht="14.25" customHeight="1"/>
    <row r="615" ht="14.25" customHeight="1"/>
    <row r="616" ht="14.25" customHeight="1"/>
    <row r="617" ht="14.25" customHeight="1"/>
    <row r="619" ht="14.25" customHeight="1"/>
    <row r="620" ht="14.25" customHeight="1"/>
    <row r="621" ht="14.25" customHeight="1"/>
    <row r="623" ht="14.25" customHeight="1"/>
    <row r="624" ht="14.25" customHeight="1"/>
    <row r="625" ht="14.25" customHeight="1"/>
    <row r="627" ht="14.25" customHeight="1"/>
    <row r="628" ht="14.25" customHeight="1"/>
    <row r="629" ht="14.25" customHeight="1"/>
    <row r="631" ht="14.25" customHeight="1"/>
    <row r="632" ht="14.25" customHeight="1"/>
    <row r="633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2" ht="14.25" customHeight="1"/>
    <row r="643" ht="14.25" customHeight="1"/>
    <row r="644" ht="14.25" customHeight="1"/>
    <row r="646" ht="14.25" customHeight="1"/>
    <row r="647" ht="14.25" customHeight="1"/>
    <row r="648" ht="14.25" customHeight="1"/>
    <row r="650" ht="14.25" customHeight="1"/>
    <row r="651" ht="14.25" customHeight="1"/>
    <row r="652" ht="14.25" customHeight="1"/>
    <row r="654" ht="14.25" customHeight="1"/>
    <row r="655" ht="14.25" customHeight="1"/>
    <row r="656" ht="14.25" customHeight="1"/>
    <row r="658" ht="14.25" customHeight="1"/>
    <row r="659" ht="14.25" customHeight="1"/>
    <row r="660" ht="14.25" customHeight="1"/>
    <row r="662" ht="14.25" customHeight="1"/>
    <row r="663" ht="14.25" customHeight="1"/>
    <row r="664" ht="14.25" customHeight="1"/>
    <row r="817" ht="14.25" customHeight="1"/>
    <row r="818" ht="14.25" customHeight="1"/>
    <row r="819" ht="14.25" customHeight="1"/>
    <row r="834" ht="14.25" customHeight="1"/>
    <row r="835" ht="14.25" customHeight="1"/>
    <row r="836" ht="14.25" customHeight="1"/>
    <row r="838" ht="14.25" customHeight="1"/>
    <row r="839" ht="14.25" customHeight="1"/>
    <row r="840" ht="14.25" customHeight="1"/>
    <row r="842" ht="14.25" customHeight="1"/>
    <row r="843" ht="14.25" customHeight="1"/>
    <row r="844" ht="14.25" customHeight="1"/>
    <row r="846" ht="14.25" customHeight="1"/>
    <row r="847" ht="14.25" customHeight="1"/>
    <row r="848" ht="14.25" customHeight="1"/>
    <row r="850" ht="14.25" customHeight="1"/>
    <row r="851" ht="14.25" customHeight="1"/>
    <row r="852" ht="14.25" customHeight="1"/>
    <row r="854" ht="14.25" customHeight="1"/>
    <row r="855" ht="14.25" customHeight="1"/>
    <row r="856" ht="14.25" customHeight="1"/>
    <row r="858" ht="14.25" customHeight="1"/>
    <row r="859" ht="14.25" customHeight="1"/>
    <row r="860" ht="14.25" customHeight="1"/>
    <row r="862" ht="14.25" customHeight="1"/>
    <row r="863" ht="14.25" customHeight="1"/>
    <row r="864" ht="14.25" customHeight="1"/>
    <row r="866" ht="14.25" customHeight="1"/>
    <row r="867" ht="14.25" customHeight="1"/>
    <row r="868" ht="14.25" customHeight="1"/>
    <row r="870" ht="14.25" customHeight="1"/>
    <row r="871" ht="14.25" customHeight="1"/>
    <row r="872" ht="14.25" customHeight="1"/>
    <row r="874" ht="14.25" customHeight="1"/>
    <row r="875" ht="14.25" customHeight="1"/>
    <row r="876" ht="14.25" customHeight="1"/>
    <row r="878" ht="14.25" customHeight="1"/>
    <row r="879" ht="14.25" customHeight="1"/>
    <row r="880" ht="14.25" customHeight="1"/>
    <row r="882" ht="14.25" customHeight="1"/>
    <row r="883" ht="14.25" customHeight="1"/>
    <row r="884" ht="14.25" customHeight="1"/>
    <row r="886" ht="14.25" customHeight="1"/>
    <row r="887" ht="14.25" customHeight="1"/>
    <row r="888" ht="14.25" customHeight="1"/>
    <row r="890" ht="14.25" customHeight="1"/>
    <row r="891" ht="14.25" customHeight="1"/>
    <row r="892" ht="14.25" customHeight="1"/>
    <row r="894" ht="14.25" customHeight="1"/>
    <row r="895" ht="14.25" customHeight="1"/>
    <row r="896" ht="14.25" customHeight="1"/>
    <row r="898" ht="14.25" customHeight="1"/>
    <row r="899" ht="14.25" customHeight="1"/>
    <row r="900" ht="14.25" customHeight="1"/>
    <row r="902" ht="14.25" customHeight="1"/>
    <row r="903" ht="14.25" customHeight="1"/>
    <row r="904" ht="14.25" customHeight="1"/>
    <row r="906" ht="14.25" customHeight="1"/>
    <row r="907" ht="14.25" customHeight="1"/>
    <row r="908" ht="14.25" customHeight="1"/>
    <row r="910" ht="14.25" customHeight="1"/>
    <row r="911" ht="14.25" customHeight="1"/>
    <row r="912" ht="14.25" customHeight="1"/>
    <row r="914" ht="14.25" customHeight="1"/>
    <row r="915" ht="14.25" customHeight="1"/>
    <row r="916" ht="14.25" customHeight="1"/>
    <row r="918" ht="14.25" customHeight="1"/>
    <row r="919" ht="14.25" customHeight="1"/>
    <row r="920" ht="14.25" customHeight="1"/>
    <row r="922" ht="14.25" customHeight="1"/>
    <row r="923" ht="14.25" customHeight="1"/>
    <row r="924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3" ht="14.25" customHeight="1"/>
    <row r="934" ht="14.25" customHeight="1"/>
    <row r="935" ht="14.25" customHeight="1"/>
    <row r="937" ht="14.25" customHeight="1"/>
    <row r="938" ht="14.25" customHeight="1"/>
    <row r="939" ht="14.25" customHeight="1"/>
    <row r="941" ht="14.25" customHeight="1"/>
    <row r="942" ht="14.25" customHeight="1"/>
    <row r="943" ht="14.25" customHeight="1"/>
    <row r="945" ht="14.25" customHeight="1"/>
    <row r="946" ht="14.25" customHeight="1"/>
    <row r="947" ht="14.25" customHeight="1"/>
    <row r="949" ht="14.25" customHeight="1"/>
    <row r="950" ht="14.25" customHeight="1"/>
    <row r="951" ht="14.25" customHeight="1"/>
    <row r="953" ht="14.25" customHeight="1"/>
    <row r="954" ht="14.25" customHeight="1"/>
    <row r="955" ht="14.25" customHeight="1"/>
    <row r="1108" ht="14.25" customHeight="1"/>
    <row r="1109" ht="14.25" customHeight="1"/>
    <row r="1110" ht="14.25" customHeight="1"/>
    <row r="1125" ht="14.25" customHeight="1"/>
    <row r="1126" ht="14.25" customHeight="1"/>
    <row r="1127" ht="14.25" customHeight="1"/>
    <row r="1129" ht="14.25" customHeight="1"/>
    <row r="1130" ht="14.25" customHeight="1"/>
    <row r="1131" ht="14.25" customHeight="1"/>
    <row r="1133" ht="14.25" customHeight="1"/>
    <row r="1134" ht="14.25" customHeight="1"/>
    <row r="1135" ht="14.25" customHeight="1"/>
    <row r="1137" ht="14.25" customHeight="1"/>
    <row r="1138" ht="14.25" customHeight="1"/>
    <row r="1139" ht="14.25" customHeight="1"/>
    <row r="1141" ht="14.25" customHeight="1"/>
    <row r="1142" ht="14.25" customHeight="1"/>
    <row r="1143" ht="14.25" customHeight="1"/>
    <row r="1145" ht="14.25" customHeight="1"/>
    <row r="1146" ht="14.25" customHeight="1"/>
    <row r="1147" ht="14.25" customHeight="1"/>
    <row r="1149" ht="14.25" customHeight="1"/>
    <row r="1150" ht="14.25" customHeight="1"/>
    <row r="1151" ht="14.25" customHeight="1"/>
    <row r="1153" ht="14.25" customHeight="1"/>
    <row r="1154" ht="14.25" customHeight="1"/>
    <row r="1155" ht="14.25" customHeight="1"/>
    <row r="1157" ht="14.25" customHeight="1"/>
    <row r="1158" ht="14.25" customHeight="1"/>
    <row r="1159" ht="14.25" customHeight="1"/>
    <row r="1161" ht="14.25" customHeight="1"/>
    <row r="1162" ht="14.25" customHeight="1"/>
    <row r="1163" ht="14.25" customHeight="1"/>
    <row r="1165" ht="14.25" customHeight="1"/>
    <row r="1166" ht="14.25" customHeight="1"/>
    <row r="1167" ht="14.25" customHeight="1"/>
    <row r="1169" ht="14.25" customHeight="1"/>
    <row r="1170" ht="14.25" customHeight="1"/>
    <row r="1171" ht="14.25" customHeight="1"/>
    <row r="1173" ht="14.25" customHeight="1"/>
    <row r="1174" ht="14.25" customHeight="1"/>
    <row r="1175" ht="14.25" customHeight="1"/>
    <row r="1177" ht="14.25" customHeight="1"/>
    <row r="1178" ht="14.25" customHeight="1"/>
    <row r="1179" ht="14.25" customHeight="1"/>
    <row r="1181" ht="14.25" customHeight="1"/>
    <row r="1182" ht="14.25" customHeight="1"/>
    <row r="1183" ht="14.25" customHeight="1"/>
    <row r="1185" ht="14.25" customHeight="1"/>
    <row r="1186" ht="14.25" customHeight="1"/>
    <row r="1187" ht="14.25" customHeight="1"/>
    <row r="1189" ht="14.25" customHeight="1"/>
    <row r="1190" ht="14.25" customHeight="1"/>
    <row r="1191" ht="14.25" customHeight="1"/>
    <row r="1193" ht="14.25" customHeight="1"/>
    <row r="1194" ht="14.25" customHeight="1"/>
    <row r="1195" ht="14.25" customHeight="1"/>
    <row r="1197" ht="14.25" customHeight="1"/>
    <row r="1198" ht="14.25" customHeight="1"/>
    <row r="1199" ht="14.25" customHeight="1"/>
    <row r="1201" ht="14.25" customHeight="1"/>
    <row r="1202" ht="14.25" customHeight="1"/>
    <row r="1203" ht="14.25" customHeight="1"/>
    <row r="1205" ht="14.25" customHeight="1"/>
    <row r="1206" ht="14.25" customHeight="1"/>
    <row r="1207" ht="14.25" customHeight="1"/>
    <row r="1209" ht="14.25" customHeight="1"/>
    <row r="1210" ht="14.25" customHeight="1"/>
    <row r="1211" ht="14.25" customHeight="1"/>
    <row r="1213" ht="14.25" customHeight="1"/>
    <row r="1214" ht="14.25" customHeight="1"/>
    <row r="1215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4" ht="14.25" customHeight="1"/>
    <row r="1225" ht="14.25" customHeight="1"/>
    <row r="1226" ht="14.25" customHeight="1"/>
    <row r="1228" ht="14.25" customHeight="1"/>
    <row r="1229" ht="14.25" customHeight="1"/>
    <row r="1230" ht="14.25" customHeight="1"/>
    <row r="1232" ht="14.25" customHeight="1"/>
    <row r="1233" ht="14.25" customHeight="1"/>
    <row r="1234" ht="14.25" customHeight="1"/>
    <row r="1236" ht="14.25" customHeight="1"/>
    <row r="1237" ht="14.25" customHeight="1"/>
    <row r="1238" ht="14.25" customHeight="1"/>
    <row r="1240" ht="14.25" customHeight="1"/>
    <row r="1241" ht="14.25" customHeight="1"/>
    <row r="1242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6" ht="14.25" customHeight="1"/>
    <row r="1477" ht="14.25" customHeight="1"/>
    <row r="1478" ht="14.25" customHeight="1"/>
    <row r="1480" ht="14.25" customHeight="1"/>
    <row r="1481" ht="14.25" customHeight="1"/>
    <row r="1482" ht="14.25" customHeight="1"/>
    <row r="1484" ht="14.25" customHeight="1"/>
    <row r="1485" ht="14.25" customHeight="1"/>
    <row r="1486" ht="14.25" customHeight="1"/>
    <row r="1488" ht="14.25" customHeight="1"/>
    <row r="1489" ht="14.25" customHeight="1"/>
    <row r="1490" ht="14.25" customHeight="1"/>
    <row r="1492" ht="14.25" customHeight="1"/>
    <row r="1493" ht="14.25" customHeight="1"/>
    <row r="1494" ht="14.25" customHeight="1"/>
    <row r="1496" ht="14.25" customHeight="1"/>
    <row r="1497" ht="14.25" customHeight="1"/>
    <row r="1498" ht="14.25" customHeight="1"/>
    <row r="1500" ht="14.25" customHeight="1"/>
    <row r="1501" ht="14.25" customHeight="1"/>
    <row r="1502" ht="14.25" customHeight="1"/>
    <row r="1504" ht="14.25" customHeight="1"/>
    <row r="1505" ht="14.25" customHeight="1"/>
    <row r="1506" ht="14.25" customHeight="1"/>
    <row r="1508" ht="14.25" customHeight="1"/>
    <row r="1509" ht="14.25" customHeight="1"/>
    <row r="1510" ht="14.25" customHeight="1"/>
    <row r="1512" ht="14.25" customHeight="1"/>
    <row r="1513" ht="14.25" customHeight="1"/>
    <row r="1514" ht="14.25" customHeight="1"/>
    <row r="1516" ht="14.25" customHeight="1"/>
    <row r="1517" ht="14.25" customHeight="1"/>
    <row r="1518" ht="14.25" customHeight="1"/>
    <row r="1520" ht="14.25" customHeight="1"/>
    <row r="1521" ht="14.25" customHeight="1"/>
    <row r="1522" ht="14.25" customHeight="1"/>
    <row r="1524" ht="14.25" customHeight="1"/>
    <row r="1525" ht="14.25" customHeight="1"/>
    <row r="1526" ht="14.25" customHeight="1"/>
    <row r="1528" ht="14.25" customHeight="1"/>
    <row r="1529" ht="14.25" customHeight="1"/>
    <row r="1530" ht="14.25" customHeight="1"/>
    <row r="1532" ht="14.25" customHeight="1"/>
    <row r="1533" ht="14.25" customHeight="1"/>
    <row r="1534" ht="14.25" customHeight="1"/>
    <row r="1536" ht="14.25" customHeight="1"/>
    <row r="1537" ht="14.25" customHeight="1"/>
    <row r="1538" ht="14.25" customHeight="1"/>
    <row r="1540" ht="14.25" customHeight="1"/>
    <row r="1541" ht="14.25" customHeight="1"/>
    <row r="1542" ht="14.25" customHeight="1"/>
    <row r="1544" ht="14.25" customHeight="1"/>
    <row r="1545" ht="14.25" customHeight="1"/>
    <row r="1546" ht="14.25" customHeight="1"/>
    <row r="1548" ht="14.25" customHeight="1"/>
    <row r="1549" ht="14.25" customHeight="1"/>
    <row r="1550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9" ht="14.25" customHeight="1"/>
    <row r="1560" ht="14.25" customHeight="1"/>
    <row r="1561" ht="14.25" customHeight="1"/>
    <row r="1563" ht="14.25" customHeight="1"/>
    <row r="1564" ht="14.25" customHeight="1"/>
    <row r="1565" ht="14.25" customHeight="1"/>
    <row r="1567" ht="14.25" customHeight="1"/>
    <row r="1568" ht="14.25" customHeight="1"/>
    <row r="1569" ht="14.25" customHeight="1"/>
    <row r="1571" ht="14.25" customHeight="1"/>
    <row r="1572" ht="14.25" customHeight="1"/>
    <row r="1573" ht="14.25" customHeight="1"/>
    <row r="1575" ht="14.25" customHeight="1"/>
    <row r="1576" ht="14.25" customHeight="1"/>
    <row r="1577" ht="14.25" customHeight="1"/>
    <row r="1579" ht="14.25" customHeight="1"/>
    <row r="1580" ht="14.25" customHeight="1"/>
    <row r="1581" ht="14.25" customHeight="1"/>
    <row r="1734" ht="14.25" customHeight="1"/>
    <row r="1735" ht="14.25" customHeight="1"/>
    <row r="1736" ht="14.25" customHeight="1"/>
    <row r="1751" ht="14.25" customHeight="1"/>
    <row r="1752" ht="14.25" customHeight="1"/>
    <row r="1753" ht="14.25" customHeight="1"/>
    <row r="1755" ht="14.25" customHeight="1"/>
    <row r="1756" ht="14.25" customHeight="1"/>
    <row r="1757" ht="14.25" customHeight="1"/>
    <row r="1759" ht="14.25" customHeight="1"/>
    <row r="1760" ht="14.25" customHeight="1"/>
    <row r="1761" ht="14.25" customHeight="1"/>
    <row r="1763" ht="14.25" customHeight="1"/>
    <row r="1764" ht="14.25" customHeight="1"/>
    <row r="1765" ht="14.25" customHeight="1"/>
    <row r="1767" ht="14.25" customHeight="1"/>
    <row r="1768" ht="14.25" customHeight="1"/>
    <row r="1769" ht="14.25" customHeight="1"/>
    <row r="1771" ht="14.25" customHeight="1"/>
    <row r="1772" ht="14.25" customHeight="1"/>
    <row r="1773" ht="14.25" customHeight="1"/>
    <row r="1775" ht="14.25" customHeight="1"/>
    <row r="1776" ht="14.25" customHeight="1"/>
    <row r="1777" ht="14.25" customHeight="1"/>
    <row r="1779" ht="14.25" customHeight="1"/>
    <row r="1780" ht="14.25" customHeight="1"/>
    <row r="1781" ht="14.25" customHeight="1"/>
    <row r="1783" ht="14.25" customHeight="1"/>
    <row r="1784" ht="14.25" customHeight="1"/>
    <row r="1785" ht="14.25" customHeight="1"/>
    <row r="1787" ht="14.25" customHeight="1"/>
    <row r="1788" ht="14.25" customHeight="1"/>
    <row r="1789" ht="14.25" customHeight="1"/>
    <row r="1791" ht="14.25" customHeight="1"/>
    <row r="1792" ht="14.25" customHeight="1"/>
    <row r="1793" ht="14.25" customHeight="1"/>
    <row r="1795" ht="14.25" customHeight="1"/>
    <row r="1796" ht="14.25" customHeight="1"/>
    <row r="1797" ht="14.25" customHeight="1"/>
    <row r="1799" ht="14.25" customHeight="1"/>
    <row r="1800" ht="14.25" customHeight="1"/>
    <row r="1801" ht="14.25" customHeight="1"/>
    <row r="1803" ht="14.25" customHeight="1"/>
    <row r="1804" ht="14.25" customHeight="1"/>
    <row r="1805" ht="14.25" customHeight="1"/>
    <row r="1807" ht="14.25" customHeight="1"/>
    <row r="1808" ht="14.25" customHeight="1"/>
    <row r="1809" ht="14.25" customHeight="1"/>
    <row r="1811" ht="14.25" customHeight="1"/>
    <row r="1812" ht="14.25" customHeight="1"/>
    <row r="1813" ht="14.25" customHeight="1"/>
    <row r="1815" ht="14.25" customHeight="1"/>
    <row r="1816" ht="14.25" customHeight="1"/>
    <row r="1817" ht="14.25" customHeight="1"/>
    <row r="1819" ht="14.25" customHeight="1"/>
    <row r="1820" ht="14.25" customHeight="1"/>
    <row r="1821" ht="14.25" customHeight="1"/>
    <row r="1823" ht="14.25" customHeight="1"/>
    <row r="1824" ht="14.25" customHeight="1"/>
    <row r="1825" ht="14.25" customHeight="1"/>
    <row r="1827" ht="14.25" customHeight="1"/>
    <row r="1828" ht="14.25" customHeight="1"/>
    <row r="1829" ht="14.25" customHeight="1"/>
    <row r="1831" ht="14.25" customHeight="1"/>
    <row r="1832" ht="14.25" customHeight="1"/>
    <row r="1833" ht="14.25" customHeight="1"/>
    <row r="1835" ht="14.25" customHeight="1"/>
    <row r="1836" ht="14.25" customHeight="1"/>
    <row r="1837" ht="14.25" customHeight="1"/>
    <row r="1839" ht="14.25" customHeight="1"/>
    <row r="1840" ht="14.25" customHeight="1"/>
    <row r="1841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50" ht="14.25" customHeight="1"/>
    <row r="1851" ht="14.25" customHeight="1"/>
    <row r="1852" ht="14.25" customHeight="1"/>
    <row r="1854" ht="14.25" customHeight="1"/>
    <row r="1855" ht="14.25" customHeight="1"/>
    <row r="1856" ht="14.25" customHeight="1"/>
    <row r="1858" ht="14.25" customHeight="1"/>
    <row r="1859" ht="14.25" customHeight="1"/>
    <row r="1860" ht="14.25" customHeight="1"/>
    <row r="1862" ht="14.25" customHeight="1"/>
    <row r="1863" ht="14.25" customHeight="1"/>
    <row r="1864" ht="14.25" customHeight="1"/>
    <row r="1866" ht="14.25" customHeight="1"/>
    <row r="1867" ht="14.25" customHeight="1"/>
    <row r="1868" ht="14.25" customHeight="1"/>
    <row r="1870" ht="14.25" customHeight="1"/>
    <row r="1871" ht="14.25" customHeight="1"/>
    <row r="1872" ht="14.25" customHeight="1"/>
    <row r="2025" ht="14.25" customHeight="1"/>
    <row r="2026" ht="14.25" customHeight="1"/>
    <row r="2027" ht="14.25" customHeight="1"/>
    <row r="2042" ht="14.25" customHeight="1"/>
    <row r="2043" ht="14.25" customHeight="1"/>
    <row r="2044" ht="14.25" customHeight="1"/>
    <row r="2046" ht="14.25" customHeight="1"/>
    <row r="2047" ht="14.25" customHeight="1"/>
    <row r="2048" ht="14.25" customHeight="1"/>
    <row r="2050" ht="14.25" customHeight="1"/>
    <row r="2051" ht="14.25" customHeight="1"/>
    <row r="2052" ht="14.25" customHeight="1"/>
    <row r="2054" ht="14.25" customHeight="1"/>
    <row r="2055" ht="14.25" customHeight="1"/>
    <row r="2056" ht="14.25" customHeight="1"/>
    <row r="2058" ht="14.25" customHeight="1"/>
    <row r="2059" ht="14.25" customHeight="1"/>
    <row r="2060" ht="14.25" customHeight="1"/>
    <row r="2062" ht="14.25" customHeight="1"/>
    <row r="2063" ht="14.25" customHeight="1"/>
    <row r="2064" ht="14.25" customHeight="1"/>
    <row r="2066" ht="14.25" customHeight="1"/>
    <row r="2067" ht="14.25" customHeight="1"/>
    <row r="2068" ht="14.25" customHeight="1"/>
    <row r="2070" ht="14.25" customHeight="1"/>
    <row r="2071" ht="14.25" customHeight="1"/>
    <row r="2072" ht="14.25" customHeight="1"/>
    <row r="2074" ht="14.25" customHeight="1"/>
    <row r="2075" ht="14.25" customHeight="1"/>
    <row r="2076" ht="14.25" customHeight="1"/>
    <row r="2078" ht="14.25" customHeight="1"/>
    <row r="2079" ht="14.25" customHeight="1"/>
    <row r="2080" ht="14.25" customHeight="1"/>
    <row r="2082" ht="14.25" customHeight="1"/>
    <row r="2083" ht="14.25" customHeight="1"/>
    <row r="2084" ht="14.25" customHeight="1"/>
    <row r="2086" ht="14.25" customHeight="1"/>
    <row r="2087" ht="14.25" customHeight="1"/>
    <row r="2088" ht="14.25" customHeight="1"/>
    <row r="2090" ht="14.25" customHeight="1"/>
    <row r="2091" ht="14.25" customHeight="1"/>
    <row r="2092" ht="14.25" customHeight="1"/>
    <row r="2094" ht="14.25" customHeight="1"/>
    <row r="2095" ht="14.25" customHeight="1"/>
    <row r="2096" ht="14.25" customHeight="1"/>
    <row r="2098" ht="14.25" customHeight="1"/>
    <row r="2099" ht="14.25" customHeight="1"/>
    <row r="2100" ht="14.25" customHeight="1"/>
    <row r="2102" ht="14.25" customHeight="1"/>
    <row r="2103" ht="14.25" customHeight="1"/>
    <row r="2104" ht="14.25" customHeight="1"/>
    <row r="2106" ht="14.25" customHeight="1"/>
    <row r="2107" ht="14.25" customHeight="1"/>
    <row r="2108" ht="14.25" customHeight="1"/>
    <row r="2110" ht="14.25" customHeight="1"/>
    <row r="2111" ht="14.25" customHeight="1"/>
    <row r="2112" ht="14.25" customHeight="1"/>
    <row r="2114" ht="14.25" customHeight="1"/>
    <row r="2115" ht="14.25" customHeight="1"/>
    <row r="2116" ht="14.25" customHeight="1"/>
    <row r="2118" ht="14.25" customHeight="1"/>
    <row r="2119" ht="14.25" customHeight="1"/>
    <row r="2120" ht="14.25" customHeight="1"/>
    <row r="2122" ht="14.25" customHeight="1"/>
    <row r="2123" ht="14.25" customHeight="1"/>
    <row r="2124" ht="14.25" customHeight="1"/>
    <row r="2126" ht="14.25" customHeight="1"/>
    <row r="2127" ht="14.25" customHeight="1"/>
    <row r="2128" ht="14.25" customHeight="1"/>
    <row r="2130" ht="14.25" customHeight="1"/>
    <row r="2131" ht="14.25" customHeight="1"/>
    <row r="2132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1" ht="14.25" customHeight="1"/>
    <row r="2142" ht="14.25" customHeight="1"/>
    <row r="2143" ht="14.25" customHeight="1"/>
    <row r="2145" ht="14.25" customHeight="1"/>
    <row r="2146" ht="14.25" customHeight="1"/>
    <row r="2147" ht="14.25" customHeight="1"/>
    <row r="2149" ht="14.25" customHeight="1"/>
    <row r="2150" ht="14.25" customHeight="1"/>
    <row r="2151" ht="14.25" customHeight="1"/>
    <row r="2153" ht="14.25" customHeight="1"/>
    <row r="2154" ht="14.25" customHeight="1"/>
    <row r="2155" ht="14.25" customHeight="1"/>
    <row r="2157" ht="14.25" customHeight="1"/>
    <row r="2158" ht="14.25" customHeight="1"/>
    <row r="2159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</sheetData>
  <sheetProtection/>
  <printOptions/>
  <pageMargins left="0.38" right="0.2" top="0.31" bottom="0.25" header="0.2" footer="0.2"/>
  <pageSetup horizontalDpi="600" verticalDpi="600" orientation="portrait" pageOrder="overThenDown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H48" sqref="H48"/>
    </sheetView>
  </sheetViews>
  <sheetFormatPr defaultColWidth="9.00390625" defaultRowHeight="13.5"/>
  <sheetData>
    <row r="2" spans="1:4" ht="13.5">
      <c r="A2" t="s">
        <v>530</v>
      </c>
      <c r="B2" t="s">
        <v>60</v>
      </c>
      <c r="C2" t="s">
        <v>61</v>
      </c>
      <c r="D2" t="s">
        <v>625</v>
      </c>
    </row>
    <row r="3" spans="1:4" ht="13.5">
      <c r="A3" t="s">
        <v>626</v>
      </c>
      <c r="B3">
        <v>3119</v>
      </c>
      <c r="C3">
        <v>608</v>
      </c>
      <c r="D3">
        <v>2511</v>
      </c>
    </row>
    <row r="4" spans="1:4" ht="13.5">
      <c r="A4" t="s">
        <v>627</v>
      </c>
      <c r="B4">
        <v>2630</v>
      </c>
      <c r="C4">
        <v>621</v>
      </c>
      <c r="D4">
        <v>2009</v>
      </c>
    </row>
    <row r="5" spans="1:4" ht="13.5">
      <c r="A5" t="s">
        <v>628</v>
      </c>
      <c r="B5">
        <v>2344</v>
      </c>
      <c r="C5">
        <v>711</v>
      </c>
      <c r="D5">
        <v>1633</v>
      </c>
    </row>
    <row r="6" spans="1:4" ht="13.5">
      <c r="A6" t="s">
        <v>629</v>
      </c>
      <c r="B6">
        <v>2032</v>
      </c>
      <c r="C6">
        <v>675</v>
      </c>
      <c r="D6">
        <v>1357</v>
      </c>
    </row>
    <row r="7" spans="1:4" ht="13.5">
      <c r="A7" t="s">
        <v>630</v>
      </c>
      <c r="B7">
        <v>1805</v>
      </c>
      <c r="C7">
        <v>841</v>
      </c>
      <c r="D7">
        <v>964</v>
      </c>
    </row>
    <row r="8" spans="1:4" ht="13.5">
      <c r="A8" t="s">
        <v>631</v>
      </c>
      <c r="B8">
        <v>1810</v>
      </c>
      <c r="C8">
        <v>893</v>
      </c>
      <c r="D8">
        <v>917</v>
      </c>
    </row>
    <row r="9" spans="1:4" ht="13.5">
      <c r="A9" t="s">
        <v>632</v>
      </c>
      <c r="B9">
        <v>1772</v>
      </c>
      <c r="C9">
        <v>1067</v>
      </c>
      <c r="D9">
        <v>705</v>
      </c>
    </row>
    <row r="10" spans="1:4" ht="13.5">
      <c r="A10" t="s">
        <v>633</v>
      </c>
      <c r="B10">
        <v>1946</v>
      </c>
      <c r="C10">
        <v>1190</v>
      </c>
      <c r="D10">
        <v>756</v>
      </c>
    </row>
    <row r="11" spans="1:4" ht="13.5">
      <c r="A11" t="s">
        <v>634</v>
      </c>
      <c r="B11">
        <v>1906</v>
      </c>
      <c r="C11">
        <v>1238</v>
      </c>
      <c r="D11">
        <v>668</v>
      </c>
    </row>
    <row r="12" spans="1:4" ht="13.5">
      <c r="A12" t="s">
        <v>635</v>
      </c>
      <c r="B12">
        <v>2080</v>
      </c>
      <c r="C12">
        <v>1333</v>
      </c>
      <c r="D12">
        <v>747</v>
      </c>
    </row>
    <row r="13" spans="1:4" ht="13.5">
      <c r="A13" t="s">
        <v>636</v>
      </c>
      <c r="B13">
        <v>2041</v>
      </c>
      <c r="C13">
        <v>1453</v>
      </c>
      <c r="D13">
        <v>588</v>
      </c>
    </row>
    <row r="14" spans="1:4" ht="13.5">
      <c r="A14" t="s">
        <v>891</v>
      </c>
      <c r="B14">
        <v>1943</v>
      </c>
      <c r="C14">
        <v>1622</v>
      </c>
      <c r="D14">
        <v>321</v>
      </c>
    </row>
    <row r="15" spans="1:4" ht="13.5">
      <c r="A15" t="s">
        <v>753</v>
      </c>
      <c r="B15">
        <v>1998</v>
      </c>
      <c r="C15">
        <v>1708</v>
      </c>
      <c r="D15">
        <v>290</v>
      </c>
    </row>
    <row r="16" spans="1:4" ht="13.5">
      <c r="A16" t="s">
        <v>892</v>
      </c>
      <c r="B16">
        <v>2015</v>
      </c>
      <c r="C16">
        <v>1774</v>
      </c>
      <c r="D16">
        <v>241</v>
      </c>
    </row>
    <row r="17" spans="1:4" ht="13.5">
      <c r="A17" t="s">
        <v>798</v>
      </c>
      <c r="B17">
        <v>2035</v>
      </c>
      <c r="C17">
        <v>1926</v>
      </c>
      <c r="D17">
        <v>109</v>
      </c>
    </row>
    <row r="18" spans="1:4" ht="13.5">
      <c r="A18" t="s">
        <v>854</v>
      </c>
      <c r="B18">
        <v>1953</v>
      </c>
      <c r="C18">
        <v>1923</v>
      </c>
      <c r="D18">
        <v>30</v>
      </c>
    </row>
    <row r="19" spans="1:4" ht="13.5">
      <c r="A19" t="s">
        <v>893</v>
      </c>
      <c r="B19">
        <v>2044</v>
      </c>
      <c r="C19">
        <v>1971</v>
      </c>
      <c r="D19">
        <v>73</v>
      </c>
    </row>
    <row r="20" spans="1:4" ht="13.5">
      <c r="A20" t="s">
        <v>894</v>
      </c>
      <c r="B20">
        <v>1891</v>
      </c>
      <c r="C20">
        <v>1923</v>
      </c>
      <c r="D20">
        <v>-32</v>
      </c>
    </row>
    <row r="21" spans="1:4" ht="14.25" thickBot="1">
      <c r="A21" t="s">
        <v>895</v>
      </c>
      <c r="B21" s="163">
        <v>1881</v>
      </c>
      <c r="C21" s="163">
        <v>1912</v>
      </c>
      <c r="D21">
        <v>-31</v>
      </c>
    </row>
    <row r="22" spans="1:4" ht="14.25" thickTop="1">
      <c r="A22" t="s">
        <v>530</v>
      </c>
      <c r="B22" t="s">
        <v>623</v>
      </c>
      <c r="C22" t="s">
        <v>624</v>
      </c>
      <c r="D22" t="s">
        <v>625</v>
      </c>
    </row>
    <row r="23" spans="1:4" ht="13.5">
      <c r="A23" t="s">
        <v>626</v>
      </c>
      <c r="B23">
        <v>13312</v>
      </c>
      <c r="C23">
        <v>11334</v>
      </c>
      <c r="D23">
        <f aca="true" t="shared" si="0" ref="D23:D41">+B23-C23</f>
        <v>1978</v>
      </c>
    </row>
    <row r="24" spans="1:4" ht="13.5">
      <c r="A24" t="s">
        <v>627</v>
      </c>
      <c r="B24">
        <v>12359</v>
      </c>
      <c r="C24">
        <v>10091</v>
      </c>
      <c r="D24">
        <f t="shared" si="0"/>
        <v>2268</v>
      </c>
    </row>
    <row r="25" spans="1:4" ht="13.5">
      <c r="A25" t="s">
        <v>628</v>
      </c>
      <c r="B25">
        <v>12107</v>
      </c>
      <c r="C25">
        <v>9822</v>
      </c>
      <c r="D25">
        <f t="shared" si="0"/>
        <v>2285</v>
      </c>
    </row>
    <row r="26" spans="1:4" ht="13.5">
      <c r="A26" t="s">
        <v>629</v>
      </c>
      <c r="B26">
        <v>10395</v>
      </c>
      <c r="C26">
        <v>8793</v>
      </c>
      <c r="D26">
        <f t="shared" si="0"/>
        <v>1602</v>
      </c>
    </row>
    <row r="27" spans="1:4" ht="13.5">
      <c r="A27" t="s">
        <v>630</v>
      </c>
      <c r="B27">
        <v>10257</v>
      </c>
      <c r="C27">
        <v>8560</v>
      </c>
      <c r="D27">
        <f t="shared" si="0"/>
        <v>1697</v>
      </c>
    </row>
    <row r="28" spans="1:4" ht="13.5">
      <c r="A28" t="s">
        <v>631</v>
      </c>
      <c r="B28">
        <v>11332</v>
      </c>
      <c r="C28">
        <v>8856</v>
      </c>
      <c r="D28">
        <f t="shared" si="0"/>
        <v>2476</v>
      </c>
    </row>
    <row r="29" spans="1:4" ht="13.5">
      <c r="A29" t="s">
        <v>632</v>
      </c>
      <c r="B29">
        <v>10693</v>
      </c>
      <c r="C29">
        <v>9408</v>
      </c>
      <c r="D29">
        <f t="shared" si="0"/>
        <v>1285</v>
      </c>
    </row>
    <row r="30" spans="1:4" ht="13.5">
      <c r="A30" t="s">
        <v>633</v>
      </c>
      <c r="B30">
        <v>12478</v>
      </c>
      <c r="C30">
        <v>10512</v>
      </c>
      <c r="D30">
        <f t="shared" si="0"/>
        <v>1966</v>
      </c>
    </row>
    <row r="31" spans="1:4" ht="13.5">
      <c r="A31" t="s">
        <v>634</v>
      </c>
      <c r="B31">
        <v>11474</v>
      </c>
      <c r="C31">
        <v>10594</v>
      </c>
      <c r="D31">
        <f t="shared" si="0"/>
        <v>880</v>
      </c>
    </row>
    <row r="32" spans="1:4" ht="13.5">
      <c r="A32" t="s">
        <v>635</v>
      </c>
      <c r="B32">
        <v>11388</v>
      </c>
      <c r="C32">
        <v>10330</v>
      </c>
      <c r="D32">
        <f t="shared" si="0"/>
        <v>1058</v>
      </c>
    </row>
    <row r="33" spans="1:4" ht="13.5">
      <c r="A33" t="s">
        <v>636</v>
      </c>
      <c r="B33">
        <v>11109</v>
      </c>
      <c r="C33">
        <v>9862</v>
      </c>
      <c r="D33">
        <f t="shared" si="0"/>
        <v>1247</v>
      </c>
    </row>
    <row r="34" spans="1:4" ht="13.5">
      <c r="A34" t="s">
        <v>637</v>
      </c>
      <c r="B34">
        <v>10121</v>
      </c>
      <c r="C34">
        <v>9709</v>
      </c>
      <c r="D34">
        <f t="shared" si="0"/>
        <v>412</v>
      </c>
    </row>
    <row r="35" spans="1:4" ht="13.5">
      <c r="A35" t="s">
        <v>753</v>
      </c>
      <c r="B35">
        <v>9920</v>
      </c>
      <c r="C35">
        <v>8575</v>
      </c>
      <c r="D35">
        <f t="shared" si="0"/>
        <v>1345</v>
      </c>
    </row>
    <row r="36" spans="1:4" ht="13.5">
      <c r="A36" t="s">
        <v>757</v>
      </c>
      <c r="B36" s="56">
        <v>9190</v>
      </c>
      <c r="C36" s="56">
        <v>8494</v>
      </c>
      <c r="D36">
        <f t="shared" si="0"/>
        <v>696</v>
      </c>
    </row>
    <row r="37" spans="1:4" ht="13.5">
      <c r="A37" t="s">
        <v>798</v>
      </c>
      <c r="B37">
        <v>9398</v>
      </c>
      <c r="C37">
        <v>8710</v>
      </c>
      <c r="D37">
        <f t="shared" si="0"/>
        <v>688</v>
      </c>
    </row>
    <row r="38" spans="1:4" ht="13.5">
      <c r="A38" t="s">
        <v>854</v>
      </c>
      <c r="B38">
        <v>9370</v>
      </c>
      <c r="C38">
        <v>8871</v>
      </c>
      <c r="D38">
        <f t="shared" si="0"/>
        <v>499</v>
      </c>
    </row>
    <row r="39" spans="1:4" ht="13.5">
      <c r="A39" t="s">
        <v>863</v>
      </c>
      <c r="B39">
        <v>8983</v>
      </c>
      <c r="C39">
        <v>8441</v>
      </c>
      <c r="D39">
        <f t="shared" si="0"/>
        <v>542</v>
      </c>
    </row>
    <row r="40" spans="1:4" ht="14.25" thickBot="1">
      <c r="A40" t="s">
        <v>881</v>
      </c>
      <c r="B40" s="163">
        <v>8821</v>
      </c>
      <c r="C40" s="163">
        <v>8161</v>
      </c>
      <c r="D40">
        <f t="shared" si="0"/>
        <v>660</v>
      </c>
    </row>
    <row r="41" spans="1:4" ht="15" thickBot="1" thickTop="1">
      <c r="A41" t="s">
        <v>895</v>
      </c>
      <c r="B41" s="163">
        <v>10316</v>
      </c>
      <c r="C41" s="163">
        <v>8095</v>
      </c>
      <c r="D41">
        <f t="shared" si="0"/>
        <v>2221</v>
      </c>
    </row>
    <row r="42" spans="1:11" ht="14.25" thickTop="1">
      <c r="A42" s="893" t="s">
        <v>323</v>
      </c>
      <c r="B42" s="891" t="s">
        <v>575</v>
      </c>
      <c r="C42" s="890" t="s">
        <v>341</v>
      </c>
      <c r="D42" s="890"/>
      <c r="E42" s="890"/>
      <c r="F42" s="884" t="s">
        <v>342</v>
      </c>
      <c r="G42" s="885"/>
      <c r="H42" s="886"/>
      <c r="I42" s="884" t="s">
        <v>576</v>
      </c>
      <c r="J42" s="885"/>
      <c r="K42" s="885"/>
    </row>
    <row r="43" spans="1:11" ht="13.5">
      <c r="A43" s="894"/>
      <c r="B43" s="892"/>
      <c r="C43" s="318" t="s">
        <v>577</v>
      </c>
      <c r="D43" s="318" t="s">
        <v>81</v>
      </c>
      <c r="E43" s="318" t="s">
        <v>84</v>
      </c>
      <c r="F43" s="318" t="s">
        <v>577</v>
      </c>
      <c r="G43" s="318" t="s">
        <v>584</v>
      </c>
      <c r="H43" s="318" t="s">
        <v>585</v>
      </c>
      <c r="I43" s="318" t="s">
        <v>340</v>
      </c>
      <c r="J43" s="318" t="s">
        <v>341</v>
      </c>
      <c r="K43" s="319" t="s">
        <v>342</v>
      </c>
    </row>
    <row r="44" spans="1:11" ht="13.5">
      <c r="A44" s="307" t="s">
        <v>762</v>
      </c>
      <c r="B44" s="250">
        <f>C44+F44</f>
        <v>797</v>
      </c>
      <c r="C44" s="332">
        <f>D44-E44</f>
        <v>109</v>
      </c>
      <c r="D44" s="252">
        <v>2035</v>
      </c>
      <c r="E44" s="252">
        <v>1926</v>
      </c>
      <c r="F44" s="251">
        <f>G44-H44</f>
        <v>688</v>
      </c>
      <c r="G44" s="252">
        <v>9398</v>
      </c>
      <c r="H44" s="252">
        <v>8710</v>
      </c>
      <c r="I44" s="320">
        <v>0.34</v>
      </c>
      <c r="J44" s="320">
        <v>0.05</v>
      </c>
      <c r="K44" s="320">
        <v>0.29</v>
      </c>
    </row>
    <row r="45" spans="1:11" ht="13.5">
      <c r="A45" s="307" t="s">
        <v>849</v>
      </c>
      <c r="B45" s="250">
        <f>C45+F45</f>
        <v>529</v>
      </c>
      <c r="C45" s="332">
        <f>D45-E45</f>
        <v>30</v>
      </c>
      <c r="D45" s="252">
        <v>1953</v>
      </c>
      <c r="E45" s="252">
        <v>1923</v>
      </c>
      <c r="F45" s="251">
        <f>G45-H45</f>
        <v>499</v>
      </c>
      <c r="G45" s="252">
        <v>9370</v>
      </c>
      <c r="H45" s="252">
        <v>8871</v>
      </c>
      <c r="I45" s="320">
        <v>0.2246503904839963</v>
      </c>
      <c r="J45" s="320">
        <v>0.012740097759016803</v>
      </c>
      <c r="K45" s="320">
        <v>0.2119102927249795</v>
      </c>
    </row>
    <row r="46" spans="1:11" ht="13.5">
      <c r="A46" s="307" t="s">
        <v>862</v>
      </c>
      <c r="B46" s="250">
        <f>C46+F46</f>
        <v>615</v>
      </c>
      <c r="C46" s="332">
        <f>D46-E46</f>
        <v>73</v>
      </c>
      <c r="D46" s="252">
        <v>2044</v>
      </c>
      <c r="E46" s="252">
        <v>1971</v>
      </c>
      <c r="F46" s="251">
        <f>G46-H46</f>
        <v>542</v>
      </c>
      <c r="G46" s="252">
        <v>8983</v>
      </c>
      <c r="H46" s="252">
        <v>8441</v>
      </c>
      <c r="I46" s="320">
        <f>J46+K46</f>
        <v>0.2611720040598445</v>
      </c>
      <c r="J46" s="320">
        <f>C46/235477*100</f>
        <v>0.03100090454694089</v>
      </c>
      <c r="K46" s="320">
        <f>F46/235477*100</f>
        <v>0.23017109951290357</v>
      </c>
    </row>
    <row r="47" spans="1:11" ht="13.5">
      <c r="A47" s="307" t="s">
        <v>866</v>
      </c>
      <c r="B47" s="250">
        <f>C47+F47</f>
        <v>628</v>
      </c>
      <c r="C47" s="332">
        <f>D47-E47</f>
        <v>-32</v>
      </c>
      <c r="D47" s="252">
        <v>1891</v>
      </c>
      <c r="E47" s="252">
        <v>1923</v>
      </c>
      <c r="F47" s="251">
        <f>G47-H47</f>
        <v>660</v>
      </c>
      <c r="G47" s="252">
        <v>8821</v>
      </c>
      <c r="H47" s="252">
        <v>8161</v>
      </c>
      <c r="I47" s="320">
        <f>J47+K47</f>
        <v>0.2645123790108585</v>
      </c>
      <c r="J47" s="320">
        <f>C47/237418*100</f>
        <v>-0.013478337783992789</v>
      </c>
      <c r="K47" s="320">
        <f>F47/237418*100</f>
        <v>0.27799071679485127</v>
      </c>
    </row>
    <row r="48" spans="1:11" ht="14.25" thickBot="1">
      <c r="A48" s="326" t="s">
        <v>883</v>
      </c>
      <c r="B48" s="327">
        <f>C48+F48</f>
        <v>2190</v>
      </c>
      <c r="C48" s="331">
        <f>D48-E48</f>
        <v>-31</v>
      </c>
      <c r="D48" s="328">
        <v>1881</v>
      </c>
      <c r="E48" s="328">
        <v>1912</v>
      </c>
      <c r="F48" s="329">
        <f>G48-H48</f>
        <v>2221</v>
      </c>
      <c r="G48" s="328">
        <v>10316</v>
      </c>
      <c r="H48" s="328">
        <v>8095</v>
      </c>
      <c r="I48" s="330">
        <f>J48+K48</f>
        <v>0.9202221979444168</v>
      </c>
      <c r="J48" s="330">
        <f>C48/237986*100</f>
        <v>-0.013025976317934668</v>
      </c>
      <c r="K48" s="330">
        <f>F48/237986*100</f>
        <v>0.9332481742623515</v>
      </c>
    </row>
    <row r="49" ht="14.25" thickTop="1"/>
  </sheetData>
  <sheetProtection/>
  <mergeCells count="5">
    <mergeCell ref="I42:K42"/>
    <mergeCell ref="A42:A43"/>
    <mergeCell ref="B42:B43"/>
    <mergeCell ref="C42:E42"/>
    <mergeCell ref="F42:H4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7"/>
  <sheetViews>
    <sheetView showZeros="0" workbookViewId="0" topLeftCell="A1">
      <selection activeCell="A55" sqref="A55"/>
    </sheetView>
  </sheetViews>
  <sheetFormatPr defaultColWidth="9.00390625" defaultRowHeight="13.5"/>
  <cols>
    <col min="1" max="1" width="10.625" style="1" customWidth="1"/>
    <col min="2" max="2" width="10.625" style="2" customWidth="1"/>
    <col min="3" max="5" width="10.75390625" style="2" customWidth="1"/>
    <col min="6" max="6" width="10.625" style="3" customWidth="1"/>
    <col min="7" max="7" width="22.875" style="1" customWidth="1"/>
    <col min="8" max="16384" width="9.00390625" style="1" customWidth="1"/>
  </cols>
  <sheetData>
    <row r="5" spans="1:7" s="5" customFormat="1" ht="26.25" customHeight="1">
      <c r="A5" s="867" t="s">
        <v>1057</v>
      </c>
      <c r="B5" s="868"/>
      <c r="C5" s="868"/>
      <c r="D5" s="868"/>
      <c r="E5" s="868"/>
      <c r="F5" s="868"/>
      <c r="G5" s="868"/>
    </row>
    <row r="6" ht="15" customHeight="1" thickBot="1">
      <c r="G6" s="855" t="s">
        <v>970</v>
      </c>
    </row>
    <row r="7" spans="1:7" ht="18.75" customHeight="1" thickTop="1">
      <c r="A7" s="862" t="s">
        <v>323</v>
      </c>
      <c r="B7" s="864" t="s">
        <v>63</v>
      </c>
      <c r="C7" s="866" t="s">
        <v>64</v>
      </c>
      <c r="D7" s="866"/>
      <c r="E7" s="866"/>
      <c r="F7" s="219" t="s">
        <v>65</v>
      </c>
      <c r="G7" s="860" t="s">
        <v>69</v>
      </c>
    </row>
    <row r="8" spans="1:7" ht="18.75" customHeight="1">
      <c r="A8" s="863"/>
      <c r="B8" s="865"/>
      <c r="C8" s="220" t="s">
        <v>66</v>
      </c>
      <c r="D8" s="220" t="s">
        <v>56</v>
      </c>
      <c r="E8" s="220" t="s">
        <v>57</v>
      </c>
      <c r="F8" s="221" t="s">
        <v>67</v>
      </c>
      <c r="G8" s="861"/>
    </row>
    <row r="9" spans="1:7" ht="15" customHeight="1">
      <c r="A9" s="222" t="s">
        <v>938</v>
      </c>
      <c r="B9" s="223">
        <v>57377</v>
      </c>
      <c r="C9" s="223">
        <f>SUM(D9:E9)</f>
        <v>185030</v>
      </c>
      <c r="D9" s="223">
        <v>92444</v>
      </c>
      <c r="E9" s="223">
        <v>92586</v>
      </c>
      <c r="F9" s="224">
        <f>D9/E9*100</f>
        <v>99.84662907999049</v>
      </c>
      <c r="G9" s="225" t="s">
        <v>68</v>
      </c>
    </row>
    <row r="10" spans="1:7" ht="15" customHeight="1">
      <c r="A10" s="226" t="s">
        <v>0</v>
      </c>
      <c r="B10" s="227">
        <v>59076</v>
      </c>
      <c r="C10" s="227">
        <f>SUM(D10:E10)</f>
        <v>188217</v>
      </c>
      <c r="D10" s="227">
        <v>94077</v>
      </c>
      <c r="E10" s="227">
        <v>94140</v>
      </c>
      <c r="F10" s="228">
        <f>D10/E10*100</f>
        <v>99.93307839388146</v>
      </c>
      <c r="G10" s="49"/>
    </row>
    <row r="11" spans="1:7" ht="15" customHeight="1">
      <c r="A11" s="226" t="s">
        <v>35</v>
      </c>
      <c r="B11" s="227">
        <v>61254</v>
      </c>
      <c r="C11" s="227">
        <f>SUM(D11:E11)</f>
        <v>193052</v>
      </c>
      <c r="D11" s="227">
        <v>96480</v>
      </c>
      <c r="E11" s="227">
        <v>96572</v>
      </c>
      <c r="F11" s="228">
        <f>D11/E11*100</f>
        <v>99.90473429151307</v>
      </c>
      <c r="G11" s="49"/>
    </row>
    <row r="12" spans="1:7" ht="15" customHeight="1">
      <c r="A12" s="226" t="s">
        <v>36</v>
      </c>
      <c r="B12" s="227">
        <v>63328</v>
      </c>
      <c r="C12" s="227">
        <f>SUM(D12:E12)</f>
        <v>196487</v>
      </c>
      <c r="D12" s="227">
        <v>98266</v>
      </c>
      <c r="E12" s="227">
        <v>98221</v>
      </c>
      <c r="F12" s="228">
        <f>D12/E12*100</f>
        <v>100.04581504973477</v>
      </c>
      <c r="G12" s="49"/>
    </row>
    <row r="13" spans="1:7" ht="15" customHeight="1">
      <c r="A13" s="226" t="s">
        <v>939</v>
      </c>
      <c r="B13" s="227">
        <v>65052</v>
      </c>
      <c r="C13" s="227">
        <f>SUM(D13:E13)</f>
        <v>198972</v>
      </c>
      <c r="D13" s="227">
        <v>99607</v>
      </c>
      <c r="E13" s="227">
        <v>99365</v>
      </c>
      <c r="F13" s="228">
        <f>D13/E13*100</f>
        <v>100.24354652040456</v>
      </c>
      <c r="G13" s="49"/>
    </row>
    <row r="14" spans="1:7" ht="15" customHeight="1">
      <c r="A14" s="49"/>
      <c r="B14" s="233"/>
      <c r="C14" s="227"/>
      <c r="D14" s="227"/>
      <c r="E14" s="227"/>
      <c r="F14" s="228"/>
      <c r="G14" s="49"/>
    </row>
    <row r="15" spans="1:7" ht="15" customHeight="1">
      <c r="A15" s="222" t="s">
        <v>79</v>
      </c>
      <c r="B15" s="223">
        <v>66729</v>
      </c>
      <c r="C15" s="223">
        <f>SUM(D15:E15)</f>
        <v>201675</v>
      </c>
      <c r="D15" s="223">
        <v>100820</v>
      </c>
      <c r="E15" s="223">
        <v>100855</v>
      </c>
      <c r="F15" s="224">
        <f>D15/E15*100</f>
        <v>99.96529671310297</v>
      </c>
      <c r="G15" s="225" t="s">
        <v>68</v>
      </c>
    </row>
    <row r="16" spans="1:7" ht="15" customHeight="1">
      <c r="A16" s="226" t="s">
        <v>37</v>
      </c>
      <c r="B16" s="227">
        <v>68539</v>
      </c>
      <c r="C16" s="227">
        <f>SUM(D16:E16)</f>
        <v>203848</v>
      </c>
      <c r="D16" s="227">
        <v>101908</v>
      </c>
      <c r="E16" s="227">
        <v>101940</v>
      </c>
      <c r="F16" s="228">
        <f>D16/E16*100</f>
        <v>99.96860898567786</v>
      </c>
      <c r="G16" s="49"/>
    </row>
    <row r="17" spans="1:7" ht="15" customHeight="1">
      <c r="A17" s="226" t="s">
        <v>38</v>
      </c>
      <c r="B17" s="227">
        <v>70619</v>
      </c>
      <c r="C17" s="227">
        <f>SUM(D17:E17)</f>
        <v>207237</v>
      </c>
      <c r="D17" s="227">
        <v>103668</v>
      </c>
      <c r="E17" s="227">
        <v>103569</v>
      </c>
      <c r="F17" s="228">
        <f>D17/E17*100</f>
        <v>100.09558844828086</v>
      </c>
      <c r="G17" s="49"/>
    </row>
    <row r="18" spans="1:7" ht="15" customHeight="1">
      <c r="A18" s="226" t="s">
        <v>39</v>
      </c>
      <c r="B18" s="227">
        <v>72237</v>
      </c>
      <c r="C18" s="227">
        <f>SUM(D18:E18)</f>
        <v>209575</v>
      </c>
      <c r="D18" s="227">
        <v>104896</v>
      </c>
      <c r="E18" s="227">
        <v>104679</v>
      </c>
      <c r="F18" s="228">
        <f>D18/E18*100</f>
        <v>100.20730041364551</v>
      </c>
      <c r="G18" s="49"/>
    </row>
    <row r="19" spans="1:7" ht="15" customHeight="1">
      <c r="A19" s="226" t="s">
        <v>40</v>
      </c>
      <c r="B19" s="227">
        <v>73677</v>
      </c>
      <c r="C19" s="227">
        <f>SUM(D19:E19)</f>
        <v>211878</v>
      </c>
      <c r="D19" s="227">
        <v>105907</v>
      </c>
      <c r="E19" s="227">
        <v>105971</v>
      </c>
      <c r="F19" s="228">
        <f>D19/E19*100</f>
        <v>99.9396061186551</v>
      </c>
      <c r="G19" s="49"/>
    </row>
    <row r="20" spans="1:7" ht="15" customHeight="1">
      <c r="A20" s="49"/>
      <c r="B20" s="233"/>
      <c r="C20" s="227"/>
      <c r="D20" s="227"/>
      <c r="E20" s="227"/>
      <c r="F20" s="228"/>
      <c r="G20" s="49"/>
    </row>
    <row r="21" spans="1:7" ht="15" customHeight="1">
      <c r="A21" s="222" t="s">
        <v>80</v>
      </c>
      <c r="B21" s="223">
        <v>74032</v>
      </c>
      <c r="C21" s="223">
        <f>SUM(D21:E21)</f>
        <v>212874</v>
      </c>
      <c r="D21" s="223">
        <v>106035</v>
      </c>
      <c r="E21" s="223">
        <v>106839</v>
      </c>
      <c r="F21" s="236">
        <f>D21/E21*100</f>
        <v>99.24746581304579</v>
      </c>
      <c r="G21" s="225" t="s">
        <v>68</v>
      </c>
    </row>
    <row r="22" spans="1:7" ht="15" customHeight="1">
      <c r="A22" s="226" t="s">
        <v>41</v>
      </c>
      <c r="B22" s="227">
        <v>75547</v>
      </c>
      <c r="C22" s="227">
        <f>SUM(D22:E22)</f>
        <v>214364</v>
      </c>
      <c r="D22" s="227">
        <v>106637</v>
      </c>
      <c r="E22" s="227">
        <v>107727</v>
      </c>
      <c r="F22" s="237">
        <f>D22/E22*100</f>
        <v>98.98818309244665</v>
      </c>
      <c r="G22" s="49"/>
    </row>
    <row r="23" spans="1:7" ht="15" customHeight="1">
      <c r="A23" s="226" t="s">
        <v>42</v>
      </c>
      <c r="B23" s="234">
        <v>77019</v>
      </c>
      <c r="C23" s="234">
        <f>SUM(D23:E23)</f>
        <v>216015</v>
      </c>
      <c r="D23" s="234">
        <v>107358</v>
      </c>
      <c r="E23" s="234">
        <v>108657</v>
      </c>
      <c r="F23" s="237">
        <f>D23/E23*100</f>
        <v>98.80449487837876</v>
      </c>
      <c r="G23" s="49"/>
    </row>
    <row r="24" spans="1:7" ht="15" customHeight="1">
      <c r="A24" s="226" t="s">
        <v>70</v>
      </c>
      <c r="B24" s="234">
        <v>78747</v>
      </c>
      <c r="C24" s="227">
        <f>SUM(D24:E24)</f>
        <v>217851</v>
      </c>
      <c r="D24" s="227">
        <v>108256</v>
      </c>
      <c r="E24" s="227">
        <v>109595</v>
      </c>
      <c r="F24" s="237">
        <f>D24/E24*100</f>
        <v>98.77822893380173</v>
      </c>
      <c r="G24" s="49"/>
    </row>
    <row r="25" spans="1:7" ht="15" customHeight="1">
      <c r="A25" s="238" t="s">
        <v>337</v>
      </c>
      <c r="B25" s="233">
        <v>79901</v>
      </c>
      <c r="C25" s="234">
        <f>D25+E25</f>
        <v>218796</v>
      </c>
      <c r="D25" s="234">
        <v>108552</v>
      </c>
      <c r="E25" s="234">
        <v>110244</v>
      </c>
      <c r="F25" s="237">
        <f>D25/E25*100</f>
        <v>98.46522259714814</v>
      </c>
      <c r="G25" s="235"/>
    </row>
    <row r="26" spans="1:7" ht="15" customHeight="1">
      <c r="A26" s="239"/>
      <c r="B26" s="240"/>
      <c r="C26" s="70"/>
      <c r="D26" s="70"/>
      <c r="E26" s="70"/>
      <c r="F26" s="241"/>
      <c r="G26" s="235"/>
    </row>
    <row r="27" spans="1:7" ht="15" customHeight="1">
      <c r="A27" s="222" t="s">
        <v>417</v>
      </c>
      <c r="B27" s="600">
        <v>80959</v>
      </c>
      <c r="C27" s="600">
        <v>220809</v>
      </c>
      <c r="D27" s="600">
        <v>109494</v>
      </c>
      <c r="E27" s="223">
        <v>111315</v>
      </c>
      <c r="F27" s="236">
        <f>D27/E27*100</f>
        <v>98.36410187306292</v>
      </c>
      <c r="G27" s="225" t="s">
        <v>68</v>
      </c>
    </row>
    <row r="28" spans="1:7" ht="15" customHeight="1">
      <c r="A28" s="226" t="s">
        <v>415</v>
      </c>
      <c r="B28" s="234">
        <v>82414</v>
      </c>
      <c r="C28" s="227">
        <v>222459</v>
      </c>
      <c r="D28" s="227">
        <v>110084</v>
      </c>
      <c r="E28" s="601">
        <v>112375</v>
      </c>
      <c r="F28" s="237">
        <f>D28/E28*100</f>
        <v>97.96129032258064</v>
      </c>
      <c r="G28" s="49"/>
    </row>
    <row r="29" spans="1:7" ht="15" customHeight="1">
      <c r="A29" s="226" t="s">
        <v>416</v>
      </c>
      <c r="B29" s="233">
        <v>84161</v>
      </c>
      <c r="C29" s="234">
        <v>224469</v>
      </c>
      <c r="D29" s="234">
        <v>111016</v>
      </c>
      <c r="E29" s="234">
        <v>113453</v>
      </c>
      <c r="F29" s="237">
        <f>D29/E29*100</f>
        <v>97.85197394515791</v>
      </c>
      <c r="G29" s="235"/>
    </row>
    <row r="30" spans="1:7" ht="15" customHeight="1">
      <c r="A30" s="226" t="s">
        <v>421</v>
      </c>
      <c r="B30" s="234">
        <v>85737</v>
      </c>
      <c r="C30" s="234">
        <v>226106</v>
      </c>
      <c r="D30" s="234">
        <v>111691</v>
      </c>
      <c r="E30" s="234">
        <v>114415</v>
      </c>
      <c r="F30" s="237">
        <f>D30/E30*100</f>
        <v>97.6191932875934</v>
      </c>
      <c r="G30" s="235"/>
    </row>
    <row r="31" spans="1:7" ht="15" customHeight="1">
      <c r="A31" s="226" t="s">
        <v>550</v>
      </c>
      <c r="B31" s="234">
        <v>87273</v>
      </c>
      <c r="C31" s="234">
        <v>227659</v>
      </c>
      <c r="D31" s="234">
        <v>112369</v>
      </c>
      <c r="E31" s="234">
        <v>115290</v>
      </c>
      <c r="F31" s="237">
        <f>D31/E31*100</f>
        <v>97.46638910573337</v>
      </c>
      <c r="G31" s="235"/>
    </row>
    <row r="32" spans="1:7" ht="15" customHeight="1">
      <c r="A32" s="226"/>
      <c r="B32" s="234"/>
      <c r="C32" s="234"/>
      <c r="D32" s="234"/>
      <c r="E32" s="234"/>
      <c r="F32" s="237"/>
      <c r="G32" s="235"/>
    </row>
    <row r="33" spans="1:7" ht="15" customHeight="1">
      <c r="A33" s="222" t="s">
        <v>581</v>
      </c>
      <c r="B33" s="223">
        <v>87992</v>
      </c>
      <c r="C33" s="223">
        <v>228420</v>
      </c>
      <c r="D33" s="223">
        <v>113272</v>
      </c>
      <c r="E33" s="223">
        <v>115148</v>
      </c>
      <c r="F33" s="236">
        <f>D33/E33*100</f>
        <v>98.3707923715566</v>
      </c>
      <c r="G33" s="225" t="s">
        <v>68</v>
      </c>
    </row>
    <row r="34" spans="1:7" ht="15" customHeight="1">
      <c r="A34" s="226" t="s">
        <v>591</v>
      </c>
      <c r="B34" s="234">
        <v>89240</v>
      </c>
      <c r="C34" s="227">
        <v>228879</v>
      </c>
      <c r="D34" s="227">
        <v>113443</v>
      </c>
      <c r="E34" s="601">
        <v>115436</v>
      </c>
      <c r="F34" s="237">
        <f>D34/E34*100</f>
        <v>98.27350220035345</v>
      </c>
      <c r="G34" s="235"/>
    </row>
    <row r="35" spans="1:7" ht="15" customHeight="1">
      <c r="A35" s="226" t="s">
        <v>640</v>
      </c>
      <c r="B35" s="233">
        <v>90732</v>
      </c>
      <c r="C35" s="234">
        <v>230565</v>
      </c>
      <c r="D35" s="234">
        <v>114292</v>
      </c>
      <c r="E35" s="234">
        <v>116273</v>
      </c>
      <c r="F35" s="237">
        <f>D35/E35*100</f>
        <v>98.29625106430557</v>
      </c>
      <c r="G35" s="235"/>
    </row>
    <row r="36" spans="1:7" ht="15" customHeight="1">
      <c r="A36" s="243" t="s">
        <v>750</v>
      </c>
      <c r="B36" s="234">
        <v>91984</v>
      </c>
      <c r="C36" s="234">
        <v>232237</v>
      </c>
      <c r="D36" s="234">
        <v>114963</v>
      </c>
      <c r="E36" s="234">
        <v>117274</v>
      </c>
      <c r="F36" s="237">
        <f>D36/E36*100</f>
        <v>98.02940123130448</v>
      </c>
      <c r="G36" s="244"/>
    </row>
    <row r="37" spans="1:7" ht="15" customHeight="1">
      <c r="A37" s="226" t="s">
        <v>751</v>
      </c>
      <c r="B37" s="234">
        <v>93505</v>
      </c>
      <c r="C37" s="234">
        <v>234114</v>
      </c>
      <c r="D37" s="234">
        <v>115740</v>
      </c>
      <c r="E37" s="234">
        <v>118374</v>
      </c>
      <c r="F37" s="237">
        <f>D37/E37*100</f>
        <v>97.77484920675148</v>
      </c>
      <c r="G37" s="235"/>
    </row>
    <row r="38" spans="1:7" ht="15" customHeight="1">
      <c r="A38" s="243"/>
      <c r="B38" s="70"/>
      <c r="C38" s="70"/>
      <c r="D38" s="70"/>
      <c r="E38" s="70"/>
      <c r="F38" s="242"/>
      <c r="G38" s="244"/>
    </row>
    <row r="39" spans="1:7" ht="15" customHeight="1">
      <c r="A39" s="222" t="s">
        <v>754</v>
      </c>
      <c r="B39" s="245">
        <v>93445</v>
      </c>
      <c r="C39" s="245">
        <v>235081</v>
      </c>
      <c r="D39" s="246">
        <v>115245</v>
      </c>
      <c r="E39" s="246">
        <v>119836</v>
      </c>
      <c r="F39" s="247">
        <v>96.2</v>
      </c>
      <c r="G39" s="225" t="s">
        <v>68</v>
      </c>
    </row>
    <row r="40" spans="1:7" ht="17.25" customHeight="1">
      <c r="A40" s="226" t="s">
        <v>761</v>
      </c>
      <c r="B40" s="70">
        <v>94324</v>
      </c>
      <c r="C40" s="70">
        <v>235659</v>
      </c>
      <c r="D40" s="248">
        <v>115358</v>
      </c>
      <c r="E40" s="248">
        <v>120301</v>
      </c>
      <c r="F40" s="249">
        <v>95.9</v>
      </c>
      <c r="G40" s="225"/>
    </row>
    <row r="41" spans="1:7" ht="17.25" customHeight="1">
      <c r="A41" s="226" t="s">
        <v>851</v>
      </c>
      <c r="B41" s="70">
        <v>95262</v>
      </c>
      <c r="C41" s="70">
        <v>236093</v>
      </c>
      <c r="D41" s="248">
        <v>115414</v>
      </c>
      <c r="E41" s="248">
        <v>120679</v>
      </c>
      <c r="F41" s="249">
        <v>95.6</v>
      </c>
      <c r="G41" s="225"/>
    </row>
    <row r="42" spans="1:7" ht="17.25" customHeight="1">
      <c r="A42" s="226" t="s">
        <v>861</v>
      </c>
      <c r="B42" s="240">
        <v>96339</v>
      </c>
      <c r="C42" s="70">
        <v>237065</v>
      </c>
      <c r="D42" s="70">
        <v>115785</v>
      </c>
      <c r="E42" s="70">
        <v>121280</v>
      </c>
      <c r="F42" s="237">
        <v>95.5</v>
      </c>
      <c r="G42" s="225"/>
    </row>
    <row r="43" spans="1:7" ht="17.25" customHeight="1">
      <c r="A43" s="226" t="s">
        <v>865</v>
      </c>
      <c r="B43" s="240">
        <v>97479</v>
      </c>
      <c r="C43" s="70">
        <v>237826</v>
      </c>
      <c r="D43" s="70">
        <v>116126</v>
      </c>
      <c r="E43" s="70">
        <v>121700</v>
      </c>
      <c r="F43" s="237">
        <v>95.41988496302383</v>
      </c>
      <c r="G43" s="225"/>
    </row>
    <row r="44" spans="1:7" ht="17.25" customHeight="1">
      <c r="A44" s="226"/>
      <c r="B44" s="240"/>
      <c r="C44" s="70"/>
      <c r="D44" s="70"/>
      <c r="E44" s="70"/>
      <c r="F44" s="237"/>
      <c r="G44" s="225"/>
    </row>
    <row r="45" spans="1:7" s="49" customFormat="1" ht="17.25" customHeight="1">
      <c r="A45" s="222" t="s">
        <v>882</v>
      </c>
      <c r="B45" s="441">
        <v>97951</v>
      </c>
      <c r="C45" s="245">
        <v>239348</v>
      </c>
      <c r="D45" s="245">
        <v>116894</v>
      </c>
      <c r="E45" s="245">
        <v>122454</v>
      </c>
      <c r="F45" s="236">
        <f>(D45/E45)*100</f>
        <v>95.45951949303412</v>
      </c>
      <c r="G45" s="442" t="s">
        <v>912</v>
      </c>
    </row>
    <row r="46" spans="1:7" s="49" customFormat="1" ht="17.25" customHeight="1">
      <c r="A46" s="226" t="s">
        <v>913</v>
      </c>
      <c r="B46" s="461">
        <v>99112</v>
      </c>
      <c r="C46" s="70">
        <v>240046</v>
      </c>
      <c r="D46" s="70">
        <v>117071</v>
      </c>
      <c r="E46" s="70">
        <v>122975</v>
      </c>
      <c r="F46" s="237">
        <f>(D46/E46)*100</f>
        <v>95.19902419190892</v>
      </c>
      <c r="G46" s="235"/>
    </row>
    <row r="47" spans="1:7" s="49" customFormat="1" ht="17.25" customHeight="1">
      <c r="A47" s="226" t="s">
        <v>915</v>
      </c>
      <c r="B47" s="461">
        <v>100278</v>
      </c>
      <c r="C47" s="70">
        <v>240618</v>
      </c>
      <c r="D47" s="70">
        <v>117254</v>
      </c>
      <c r="E47" s="70">
        <v>123364</v>
      </c>
      <c r="F47" s="237">
        <f>(D47/E47)*100</f>
        <v>95.04717745857786</v>
      </c>
      <c r="G47" s="235"/>
    </row>
    <row r="48" spans="1:7" s="49" customFormat="1" ht="17.25" customHeight="1">
      <c r="A48" s="238" t="s">
        <v>920</v>
      </c>
      <c r="B48" s="461">
        <v>101862</v>
      </c>
      <c r="C48" s="70">
        <v>242003</v>
      </c>
      <c r="D48" s="70">
        <v>117872</v>
      </c>
      <c r="E48" s="70">
        <v>124131</v>
      </c>
      <c r="F48" s="237">
        <f>(D48/E48)*100</f>
        <v>94.9577462519435</v>
      </c>
      <c r="G48" s="235"/>
    </row>
    <row r="49" spans="1:7" s="49" customFormat="1" ht="17.25" customHeight="1">
      <c r="A49" s="238" t="s">
        <v>940</v>
      </c>
      <c r="B49" s="461">
        <v>102867</v>
      </c>
      <c r="C49" s="70">
        <v>241887</v>
      </c>
      <c r="D49" s="70">
        <v>117749</v>
      </c>
      <c r="E49" s="70">
        <v>124138</v>
      </c>
      <c r="F49" s="237">
        <v>94.85330841482866</v>
      </c>
      <c r="G49" s="235"/>
    </row>
    <row r="50" spans="1:7" s="49" customFormat="1" ht="17.25" customHeight="1">
      <c r="A50" s="238"/>
      <c r="B50" s="461"/>
      <c r="C50" s="70"/>
      <c r="D50" s="70"/>
      <c r="E50" s="70"/>
      <c r="F50" s="237"/>
      <c r="G50" s="235"/>
    </row>
    <row r="51" spans="1:7" s="49" customFormat="1" ht="17.25" customHeight="1" thickBot="1">
      <c r="A51" s="707" t="s">
        <v>958</v>
      </c>
      <c r="B51" s="708">
        <v>104223</v>
      </c>
      <c r="C51" s="709">
        <v>242505</v>
      </c>
      <c r="D51" s="709">
        <v>117791</v>
      </c>
      <c r="E51" s="709">
        <v>124714</v>
      </c>
      <c r="F51" s="710">
        <f>(D51/E51)*100</f>
        <v>94.44889908109755</v>
      </c>
      <c r="G51" s="442" t="s">
        <v>1034</v>
      </c>
    </row>
    <row r="52" spans="1:7" s="49" customFormat="1" ht="17.25" customHeight="1" thickTop="1">
      <c r="A52" s="64" t="s">
        <v>1014</v>
      </c>
      <c r="B52" s="673"/>
      <c r="C52" s="82"/>
      <c r="D52" s="82"/>
      <c r="E52" s="82"/>
      <c r="F52" s="674"/>
      <c r="G52" s="675"/>
    </row>
    <row r="53" spans="1:7" s="49" customFormat="1" ht="11.25" customHeight="1">
      <c r="A53" s="323" t="s">
        <v>1025</v>
      </c>
      <c r="B53" s="676"/>
      <c r="C53" s="245"/>
      <c r="D53" s="245"/>
      <c r="E53" s="245"/>
      <c r="F53" s="236"/>
      <c r="G53" s="442"/>
    </row>
    <row r="54" s="870" customFormat="1" ht="27" customHeight="1">
      <c r="A54" s="869" t="s">
        <v>1035</v>
      </c>
    </row>
    <row r="55" spans="1:7" ht="17.25" customHeight="1">
      <c r="A55" s="238"/>
      <c r="B55" s="677"/>
      <c r="C55" s="70"/>
      <c r="D55" s="70"/>
      <c r="E55" s="70"/>
      <c r="F55" s="237"/>
      <c r="G55" s="235"/>
    </row>
    <row r="56" spans="1:14" s="57" customFormat="1" ht="18" customHeight="1">
      <c r="A56" s="64"/>
      <c r="C56" s="148"/>
      <c r="I56" s="148"/>
      <c r="J56" s="148"/>
      <c r="K56" s="148"/>
      <c r="L56" s="148"/>
      <c r="N56" s="148"/>
    </row>
    <row r="57" spans="1:14" s="57" customFormat="1" ht="18" customHeight="1">
      <c r="A57" s="323"/>
      <c r="C57" s="148"/>
      <c r="I57" s="148"/>
      <c r="J57" s="148"/>
      <c r="K57" s="148"/>
      <c r="L57" s="148"/>
      <c r="N57" s="148"/>
    </row>
    <row r="58" spans="1:14" s="57" customFormat="1" ht="18" customHeight="1">
      <c r="A58" s="359"/>
      <c r="B58" s="324"/>
      <c r="C58" s="325"/>
      <c r="D58" s="324"/>
      <c r="E58" s="324"/>
      <c r="F58" s="324"/>
      <c r="G58" s="324"/>
      <c r="I58" s="148"/>
      <c r="J58" s="148"/>
      <c r="K58" s="148"/>
      <c r="L58" s="148"/>
      <c r="N58" s="148"/>
    </row>
    <row r="59" spans="1:14" s="57" customFormat="1" ht="18" customHeight="1">
      <c r="A59" s="360"/>
      <c r="C59" s="148"/>
      <c r="I59" s="148"/>
      <c r="J59" s="148"/>
      <c r="K59" s="148"/>
      <c r="L59" s="148"/>
      <c r="N59" s="148"/>
    </row>
    <row r="60" spans="1:10" ht="15" customHeight="1">
      <c r="A60" s="21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5" customHeight="1">
      <c r="A61" s="21" t="s">
        <v>756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5" customHeight="1">
      <c r="A62" s="21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5" customHeight="1">
      <c r="A63" s="21"/>
      <c r="B63" s="19"/>
      <c r="C63" s="19"/>
      <c r="D63" s="19"/>
      <c r="E63" s="19"/>
      <c r="F63" s="19"/>
      <c r="G63" s="19"/>
      <c r="H63" s="19"/>
      <c r="I63" s="19"/>
      <c r="J63" s="19"/>
    </row>
    <row r="64" ht="15" customHeight="1"/>
    <row r="65" ht="15" customHeight="1"/>
    <row r="66" ht="15" customHeight="1">
      <c r="A66" s="2"/>
    </row>
    <row r="67" ht="15" customHeight="1">
      <c r="A67" s="2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6">
    <mergeCell ref="A5:G5"/>
    <mergeCell ref="A7:A8"/>
    <mergeCell ref="B7:B8"/>
    <mergeCell ref="C7:E7"/>
    <mergeCell ref="G7:G8"/>
    <mergeCell ref="A54:IV54"/>
  </mergeCells>
  <printOptions/>
  <pageMargins left="0.7086614173228347" right="0.7086614173228347" top="0" bottom="0" header="0.31496062992125984" footer="0.31496062992125984"/>
  <pageSetup blackAndWhite="1" horizontalDpi="600" verticalDpi="600" orientation="portrait" paperSize="9" scale="98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10" workbookViewId="0" topLeftCell="A1">
      <selection activeCell="A59" sqref="A59"/>
    </sheetView>
  </sheetViews>
  <sheetFormatPr defaultColWidth="9.00390625" defaultRowHeight="13.5"/>
  <cols>
    <col min="1" max="1" width="5.125" style="75" bestFit="1" customWidth="1"/>
    <col min="2" max="2" width="4.875" style="75" customWidth="1"/>
    <col min="3" max="3" width="1.4921875" style="75" customWidth="1"/>
    <col min="4" max="11" width="10.375" style="75" customWidth="1"/>
    <col min="12" max="12" width="7.875" style="75" customWidth="1"/>
    <col min="13" max="16384" width="9.00390625" style="75" customWidth="1"/>
  </cols>
  <sheetData>
    <row r="1" ht="26.25" customHeight="1">
      <c r="A1" s="798" t="s">
        <v>959</v>
      </c>
    </row>
    <row r="2" spans="1:11" ht="19.5" customHeight="1" thickBot="1">
      <c r="A2" s="74" t="s">
        <v>403</v>
      </c>
      <c r="J2" s="871" t="s">
        <v>404</v>
      </c>
      <c r="K2" s="871"/>
    </row>
    <row r="3" spans="1:12" ht="15" customHeight="1" thickTop="1">
      <c r="A3" s="872" t="s">
        <v>419</v>
      </c>
      <c r="B3" s="872"/>
      <c r="C3" s="799"/>
      <c r="D3" s="800" t="s">
        <v>1016</v>
      </c>
      <c r="E3" s="800" t="s">
        <v>1017</v>
      </c>
      <c r="F3" s="800" t="s">
        <v>1018</v>
      </c>
      <c r="G3" s="800" t="s">
        <v>1019</v>
      </c>
      <c r="H3" s="800" t="s">
        <v>1020</v>
      </c>
      <c r="I3" s="800" t="s">
        <v>1021</v>
      </c>
      <c r="J3" s="801" t="s">
        <v>943</v>
      </c>
      <c r="K3" s="802" t="s">
        <v>1015</v>
      </c>
      <c r="L3" s="803"/>
    </row>
    <row r="4" spans="1:12" ht="15" customHeight="1">
      <c r="A4" s="873" t="s">
        <v>405</v>
      </c>
      <c r="B4" s="873"/>
      <c r="C4" s="805"/>
      <c r="D4" s="806">
        <v>95630</v>
      </c>
      <c r="E4" s="806">
        <v>96618</v>
      </c>
      <c r="F4" s="806">
        <v>97621</v>
      </c>
      <c r="G4" s="806">
        <v>98078</v>
      </c>
      <c r="H4" s="807">
        <v>99269</v>
      </c>
      <c r="I4" s="807">
        <v>100544</v>
      </c>
      <c r="J4" s="807">
        <v>102035</v>
      </c>
      <c r="K4" s="808">
        <v>103077</v>
      </c>
      <c r="L4" s="803"/>
    </row>
    <row r="5" spans="1:12" ht="15" customHeight="1">
      <c r="A5" s="873" t="s">
        <v>43</v>
      </c>
      <c r="B5" s="873"/>
      <c r="C5" s="805"/>
      <c r="D5" s="806">
        <v>95626</v>
      </c>
      <c r="E5" s="806">
        <v>96619</v>
      </c>
      <c r="F5" s="806">
        <v>97626</v>
      </c>
      <c r="G5" s="806">
        <v>98104</v>
      </c>
      <c r="H5" s="807">
        <v>99313</v>
      </c>
      <c r="I5" s="807">
        <v>100559</v>
      </c>
      <c r="J5" s="807">
        <v>102033</v>
      </c>
      <c r="K5" s="808">
        <v>103052</v>
      </c>
      <c r="L5" s="803"/>
    </row>
    <row r="6" spans="1:12" ht="15" customHeight="1">
      <c r="A6" s="873" t="s">
        <v>44</v>
      </c>
      <c r="B6" s="873"/>
      <c r="C6" s="805"/>
      <c r="D6" s="806">
        <v>95642</v>
      </c>
      <c r="E6" s="806">
        <v>96671</v>
      </c>
      <c r="F6" s="806">
        <v>97722</v>
      </c>
      <c r="G6" s="806">
        <v>98195</v>
      </c>
      <c r="H6" s="807">
        <v>99300</v>
      </c>
      <c r="I6" s="807">
        <v>100866</v>
      </c>
      <c r="J6" s="807">
        <v>102111</v>
      </c>
      <c r="K6" s="808">
        <v>103091</v>
      </c>
      <c r="L6" s="803"/>
    </row>
    <row r="7" spans="1:12" ht="15" customHeight="1">
      <c r="A7" s="873" t="s">
        <v>45</v>
      </c>
      <c r="B7" s="873"/>
      <c r="C7" s="805"/>
      <c r="D7" s="806">
        <v>95737</v>
      </c>
      <c r="E7" s="806">
        <v>96867</v>
      </c>
      <c r="F7" s="806">
        <v>98096</v>
      </c>
      <c r="G7" s="806">
        <v>98443</v>
      </c>
      <c r="H7" s="807">
        <v>99583</v>
      </c>
      <c r="I7" s="807">
        <v>101149</v>
      </c>
      <c r="J7" s="807">
        <v>102286</v>
      </c>
      <c r="K7" s="808">
        <v>103428</v>
      </c>
      <c r="L7" s="803"/>
    </row>
    <row r="8" spans="1:12" ht="15" customHeight="1">
      <c r="A8" s="873" t="s">
        <v>46</v>
      </c>
      <c r="B8" s="873"/>
      <c r="C8" s="805"/>
      <c r="D8" s="806">
        <v>95972</v>
      </c>
      <c r="E8" s="806">
        <v>97105</v>
      </c>
      <c r="F8" s="806">
        <v>98323</v>
      </c>
      <c r="G8" s="806">
        <v>98708</v>
      </c>
      <c r="H8" s="807">
        <v>99846</v>
      </c>
      <c r="I8" s="807">
        <v>101390</v>
      </c>
      <c r="J8" s="807">
        <v>102522</v>
      </c>
      <c r="K8" s="808">
        <v>103778</v>
      </c>
      <c r="L8" s="803"/>
    </row>
    <row r="9" spans="1:12" ht="15" customHeight="1">
      <c r="A9" s="873" t="s">
        <v>400</v>
      </c>
      <c r="B9" s="873"/>
      <c r="C9" s="805"/>
      <c r="D9" s="806">
        <v>96065</v>
      </c>
      <c r="E9" s="806">
        <v>97175</v>
      </c>
      <c r="F9" s="806">
        <v>98406</v>
      </c>
      <c r="G9" s="806">
        <v>98761</v>
      </c>
      <c r="H9" s="807">
        <v>99878</v>
      </c>
      <c r="I9" s="807">
        <v>101473</v>
      </c>
      <c r="J9" s="807">
        <v>102658</v>
      </c>
      <c r="K9" s="808">
        <v>103806</v>
      </c>
      <c r="L9" s="803"/>
    </row>
    <row r="10" spans="1:12" ht="15" customHeight="1">
      <c r="A10" s="873" t="s">
        <v>47</v>
      </c>
      <c r="B10" s="873"/>
      <c r="C10" s="805"/>
      <c r="D10" s="806">
        <v>96140</v>
      </c>
      <c r="E10" s="806">
        <v>97262</v>
      </c>
      <c r="F10" s="806">
        <v>98488</v>
      </c>
      <c r="G10" s="806">
        <v>98835</v>
      </c>
      <c r="H10" s="807">
        <v>100005</v>
      </c>
      <c r="I10" s="807">
        <v>101587</v>
      </c>
      <c r="J10" s="807">
        <v>102696</v>
      </c>
      <c r="K10" s="808">
        <v>103868</v>
      </c>
      <c r="L10" s="803"/>
    </row>
    <row r="11" spans="1:12" ht="15" customHeight="1">
      <c r="A11" s="873" t="s">
        <v>48</v>
      </c>
      <c r="B11" s="873"/>
      <c r="C11" s="805"/>
      <c r="D11" s="806">
        <v>96208</v>
      </c>
      <c r="E11" s="806">
        <v>97343</v>
      </c>
      <c r="F11" s="806">
        <v>98532</v>
      </c>
      <c r="G11" s="806">
        <v>98948</v>
      </c>
      <c r="H11" s="807">
        <v>100117</v>
      </c>
      <c r="I11" s="807">
        <v>101744</v>
      </c>
      <c r="J11" s="807">
        <v>102783</v>
      </c>
      <c r="K11" s="808">
        <v>103974</v>
      </c>
      <c r="L11" s="803"/>
    </row>
    <row r="12" spans="1:12" ht="15" customHeight="1">
      <c r="A12" s="873" t="s">
        <v>49</v>
      </c>
      <c r="B12" s="873"/>
      <c r="C12" s="805"/>
      <c r="D12" s="806">
        <v>96257</v>
      </c>
      <c r="E12" s="806">
        <v>97397</v>
      </c>
      <c r="F12" s="806">
        <v>98622</v>
      </c>
      <c r="G12" s="806">
        <v>98999</v>
      </c>
      <c r="H12" s="807">
        <v>100210</v>
      </c>
      <c r="I12" s="807">
        <v>101812</v>
      </c>
      <c r="J12" s="807">
        <v>102827</v>
      </c>
      <c r="K12" s="808">
        <v>104040</v>
      </c>
      <c r="L12" s="803"/>
    </row>
    <row r="13" spans="1:12" ht="15" customHeight="1">
      <c r="A13" s="873" t="s">
        <v>896</v>
      </c>
      <c r="B13" s="873"/>
      <c r="C13" s="809"/>
      <c r="D13" s="806">
        <v>96339</v>
      </c>
      <c r="E13" s="806">
        <v>97479</v>
      </c>
      <c r="F13" s="806">
        <v>97951</v>
      </c>
      <c r="G13" s="806">
        <v>99112</v>
      </c>
      <c r="H13" s="810">
        <v>100278</v>
      </c>
      <c r="I13" s="810">
        <v>101862</v>
      </c>
      <c r="J13" s="810">
        <v>102867</v>
      </c>
      <c r="K13" s="811">
        <v>104223</v>
      </c>
      <c r="L13" s="852" t="s">
        <v>1055</v>
      </c>
    </row>
    <row r="14" spans="1:12" ht="15" customHeight="1">
      <c r="A14" s="873" t="s">
        <v>897</v>
      </c>
      <c r="B14" s="873"/>
      <c r="C14" s="809"/>
      <c r="D14" s="806">
        <v>96473</v>
      </c>
      <c r="E14" s="806">
        <v>97518</v>
      </c>
      <c r="F14" s="806">
        <v>97987</v>
      </c>
      <c r="G14" s="806">
        <v>99172</v>
      </c>
      <c r="H14" s="810">
        <v>100388</v>
      </c>
      <c r="I14" s="810">
        <v>101941</v>
      </c>
      <c r="J14" s="810">
        <v>102959</v>
      </c>
      <c r="K14" s="811">
        <v>104343</v>
      </c>
      <c r="L14" s="852" t="s">
        <v>1055</v>
      </c>
    </row>
    <row r="15" spans="1:12" ht="15" customHeight="1" thickBot="1">
      <c r="A15" s="874" t="s">
        <v>898</v>
      </c>
      <c r="B15" s="874"/>
      <c r="C15" s="813"/>
      <c r="D15" s="814">
        <v>96534</v>
      </c>
      <c r="E15" s="814">
        <v>97636</v>
      </c>
      <c r="F15" s="814">
        <v>98036</v>
      </c>
      <c r="G15" s="814">
        <v>99223</v>
      </c>
      <c r="H15" s="815">
        <v>100435</v>
      </c>
      <c r="I15" s="815">
        <v>101991</v>
      </c>
      <c r="J15" s="815">
        <v>103041</v>
      </c>
      <c r="K15" s="816">
        <v>104399</v>
      </c>
      <c r="L15" s="852" t="s">
        <v>1055</v>
      </c>
    </row>
    <row r="16" spans="1:12" ht="8.25" customHeight="1" thickTop="1">
      <c r="A16" s="76"/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</row>
    <row r="17" spans="1:12" ht="19.5" customHeight="1" thickBot="1">
      <c r="A17" s="74" t="s">
        <v>406</v>
      </c>
      <c r="B17" s="803"/>
      <c r="C17" s="803"/>
      <c r="D17" s="803"/>
      <c r="E17" s="803"/>
      <c r="F17" s="803"/>
      <c r="G17" s="803"/>
      <c r="H17" s="803"/>
      <c r="I17" s="803"/>
      <c r="J17" s="875" t="s">
        <v>404</v>
      </c>
      <c r="K17" s="875"/>
      <c r="L17" s="803"/>
    </row>
    <row r="18" spans="1:12" ht="15" customHeight="1" thickTop="1">
      <c r="A18" s="872" t="s">
        <v>419</v>
      </c>
      <c r="B18" s="872"/>
      <c r="C18" s="872"/>
      <c r="D18" s="800" t="s">
        <v>1016</v>
      </c>
      <c r="E18" s="800" t="s">
        <v>1017</v>
      </c>
      <c r="F18" s="800" t="s">
        <v>1018</v>
      </c>
      <c r="G18" s="800" t="s">
        <v>1019</v>
      </c>
      <c r="H18" s="800" t="s">
        <v>1020</v>
      </c>
      <c r="I18" s="800" t="s">
        <v>1021</v>
      </c>
      <c r="J18" s="800" t="s">
        <v>943</v>
      </c>
      <c r="K18" s="802" t="s">
        <v>1022</v>
      </c>
      <c r="L18" s="803"/>
    </row>
    <row r="19" spans="1:12" ht="15" customHeight="1">
      <c r="A19" s="804" t="s">
        <v>405</v>
      </c>
      <c r="B19" s="817" t="s">
        <v>407</v>
      </c>
      <c r="C19" s="818"/>
      <c r="D19" s="806">
        <v>236803</v>
      </c>
      <c r="E19" s="806">
        <v>237418</v>
      </c>
      <c r="F19" s="806">
        <v>237986</v>
      </c>
      <c r="G19" s="806">
        <v>239477</v>
      </c>
      <c r="H19" s="806">
        <v>240155</v>
      </c>
      <c r="I19" s="806">
        <v>240951</v>
      </c>
      <c r="J19" s="806">
        <v>242079</v>
      </c>
      <c r="K19" s="819">
        <f>SUM(K20:K21)</f>
        <v>242012</v>
      </c>
      <c r="L19" s="803"/>
    </row>
    <row r="20" spans="1:12" ht="15" customHeight="1">
      <c r="A20" s="804"/>
      <c r="B20" s="817" t="s">
        <v>408</v>
      </c>
      <c r="C20" s="818"/>
      <c r="D20" s="806">
        <v>115784</v>
      </c>
      <c r="E20" s="806">
        <v>115955</v>
      </c>
      <c r="F20" s="806">
        <v>116181</v>
      </c>
      <c r="G20" s="806">
        <v>116882</v>
      </c>
      <c r="H20" s="806">
        <v>117073</v>
      </c>
      <c r="I20" s="806">
        <v>117421</v>
      </c>
      <c r="J20" s="806">
        <v>117892</v>
      </c>
      <c r="K20" s="819">
        <v>117768</v>
      </c>
      <c r="L20" s="803"/>
    </row>
    <row r="21" spans="1:12" ht="15" customHeight="1">
      <c r="A21" s="804"/>
      <c r="B21" s="817" t="s">
        <v>409</v>
      </c>
      <c r="C21" s="818"/>
      <c r="D21" s="806">
        <v>121019</v>
      </c>
      <c r="E21" s="806">
        <v>121463</v>
      </c>
      <c r="F21" s="806">
        <v>121805</v>
      </c>
      <c r="G21" s="806">
        <v>122595</v>
      </c>
      <c r="H21" s="806">
        <v>123082</v>
      </c>
      <c r="I21" s="806">
        <v>123530</v>
      </c>
      <c r="J21" s="806">
        <v>124187</v>
      </c>
      <c r="K21" s="819">
        <v>124244</v>
      </c>
      <c r="L21" s="803"/>
    </row>
    <row r="22" spans="1:12" ht="15" customHeight="1">
      <c r="A22" s="820" t="s">
        <v>410</v>
      </c>
      <c r="B22" s="821" t="s">
        <v>407</v>
      </c>
      <c r="C22" s="822"/>
      <c r="D22" s="823">
        <v>236758</v>
      </c>
      <c r="E22" s="823">
        <v>237384</v>
      </c>
      <c r="F22" s="823">
        <v>237911</v>
      </c>
      <c r="G22" s="823">
        <v>239400</v>
      </c>
      <c r="H22" s="823">
        <v>240127</v>
      </c>
      <c r="I22" s="823">
        <v>240934</v>
      </c>
      <c r="J22" s="823">
        <v>242069</v>
      </c>
      <c r="K22" s="824">
        <f>SUM(K23:K24)</f>
        <v>241886</v>
      </c>
      <c r="L22" s="803"/>
    </row>
    <row r="23" spans="1:12" ht="15" customHeight="1">
      <c r="A23" s="804"/>
      <c r="B23" s="817" t="s">
        <v>408</v>
      </c>
      <c r="C23" s="818"/>
      <c r="D23" s="806">
        <v>115766</v>
      </c>
      <c r="E23" s="806">
        <v>115912</v>
      </c>
      <c r="F23" s="806">
        <v>116127</v>
      </c>
      <c r="G23" s="806">
        <v>116816</v>
      </c>
      <c r="H23" s="806">
        <v>117039</v>
      </c>
      <c r="I23" s="806">
        <v>117409</v>
      </c>
      <c r="J23" s="806">
        <v>117879</v>
      </c>
      <c r="K23" s="819">
        <v>117692</v>
      </c>
      <c r="L23" s="803"/>
    </row>
    <row r="24" spans="1:12" ht="15" customHeight="1">
      <c r="A24" s="825"/>
      <c r="B24" s="826" t="s">
        <v>409</v>
      </c>
      <c r="C24" s="827"/>
      <c r="D24" s="828">
        <v>120992</v>
      </c>
      <c r="E24" s="828">
        <v>121472</v>
      </c>
      <c r="F24" s="828">
        <v>121784</v>
      </c>
      <c r="G24" s="828">
        <v>122584</v>
      </c>
      <c r="H24" s="828">
        <v>123088</v>
      </c>
      <c r="I24" s="828">
        <v>123525</v>
      </c>
      <c r="J24" s="828">
        <v>124190</v>
      </c>
      <c r="K24" s="829">
        <v>124194</v>
      </c>
      <c r="L24" s="803"/>
    </row>
    <row r="25" spans="1:12" ht="15" customHeight="1">
      <c r="A25" s="804" t="s">
        <v>411</v>
      </c>
      <c r="B25" s="817" t="s">
        <v>407</v>
      </c>
      <c r="C25" s="818"/>
      <c r="D25" s="806">
        <v>236668</v>
      </c>
      <c r="E25" s="806">
        <v>237389</v>
      </c>
      <c r="F25" s="806">
        <v>237943</v>
      </c>
      <c r="G25" s="806">
        <v>239547</v>
      </c>
      <c r="H25" s="806">
        <v>239993</v>
      </c>
      <c r="I25" s="806">
        <v>241485</v>
      </c>
      <c r="J25" s="806">
        <v>242023</v>
      </c>
      <c r="K25" s="819">
        <f>SUM(K26:K27)</f>
        <v>241854</v>
      </c>
      <c r="L25" s="803"/>
    </row>
    <row r="26" spans="1:12" ht="15" customHeight="1">
      <c r="A26" s="804"/>
      <c r="B26" s="817" t="s">
        <v>408</v>
      </c>
      <c r="C26" s="818"/>
      <c r="D26" s="806">
        <v>115701</v>
      </c>
      <c r="E26" s="806">
        <v>115933</v>
      </c>
      <c r="F26" s="806">
        <v>116089</v>
      </c>
      <c r="G26" s="806">
        <v>116888</v>
      </c>
      <c r="H26" s="806">
        <v>116975</v>
      </c>
      <c r="I26" s="806">
        <v>117680</v>
      </c>
      <c r="J26" s="806">
        <v>117831</v>
      </c>
      <c r="K26" s="819">
        <v>117650</v>
      </c>
      <c r="L26" s="803"/>
    </row>
    <row r="27" spans="1:12" ht="15" customHeight="1">
      <c r="A27" s="804"/>
      <c r="B27" s="817" t="s">
        <v>409</v>
      </c>
      <c r="C27" s="818"/>
      <c r="D27" s="806">
        <v>120967</v>
      </c>
      <c r="E27" s="806">
        <v>121456</v>
      </c>
      <c r="F27" s="806">
        <v>121854</v>
      </c>
      <c r="G27" s="806">
        <v>122659</v>
      </c>
      <c r="H27" s="806">
        <v>123018</v>
      </c>
      <c r="I27" s="806">
        <v>123805</v>
      </c>
      <c r="J27" s="806">
        <v>124192</v>
      </c>
      <c r="K27" s="819">
        <v>124204</v>
      </c>
      <c r="L27" s="803"/>
    </row>
    <row r="28" spans="1:12" ht="15" customHeight="1">
      <c r="A28" s="820" t="s">
        <v>45</v>
      </c>
      <c r="B28" s="821" t="s">
        <v>407</v>
      </c>
      <c r="C28" s="822"/>
      <c r="D28" s="823">
        <v>236420</v>
      </c>
      <c r="E28" s="823">
        <v>237269</v>
      </c>
      <c r="F28" s="823">
        <v>238213</v>
      </c>
      <c r="G28" s="823">
        <v>239476</v>
      </c>
      <c r="H28" s="823">
        <v>239891</v>
      </c>
      <c r="I28" s="823">
        <v>241532</v>
      </c>
      <c r="J28" s="823">
        <v>241723</v>
      </c>
      <c r="K28" s="824">
        <f>SUM(K29:K30)</f>
        <v>241925</v>
      </c>
      <c r="L28" s="803"/>
    </row>
    <row r="29" spans="1:12" ht="15" customHeight="1">
      <c r="A29" s="804"/>
      <c r="B29" s="817" t="s">
        <v>408</v>
      </c>
      <c r="C29" s="818"/>
      <c r="D29" s="806">
        <v>115518</v>
      </c>
      <c r="E29" s="806">
        <v>115864</v>
      </c>
      <c r="F29" s="806">
        <v>116186</v>
      </c>
      <c r="G29" s="806">
        <v>116796</v>
      </c>
      <c r="H29" s="806">
        <v>116888</v>
      </c>
      <c r="I29" s="806">
        <v>117648</v>
      </c>
      <c r="J29" s="806">
        <v>117637</v>
      </c>
      <c r="K29" s="819">
        <v>117625</v>
      </c>
      <c r="L29" s="803"/>
    </row>
    <row r="30" spans="1:12" ht="15" customHeight="1">
      <c r="A30" s="825"/>
      <c r="B30" s="826" t="s">
        <v>409</v>
      </c>
      <c r="C30" s="827"/>
      <c r="D30" s="828">
        <v>120902</v>
      </c>
      <c r="E30" s="828">
        <v>121405</v>
      </c>
      <c r="F30" s="828">
        <v>122027</v>
      </c>
      <c r="G30" s="828">
        <v>122680</v>
      </c>
      <c r="H30" s="828">
        <v>123003</v>
      </c>
      <c r="I30" s="828">
        <v>123884</v>
      </c>
      <c r="J30" s="828">
        <v>124086</v>
      </c>
      <c r="K30" s="829">
        <v>124300</v>
      </c>
      <c r="L30" s="803"/>
    </row>
    <row r="31" spans="1:12" ht="15" customHeight="1">
      <c r="A31" s="804" t="s">
        <v>46</v>
      </c>
      <c r="B31" s="817" t="s">
        <v>407</v>
      </c>
      <c r="C31" s="818"/>
      <c r="D31" s="806">
        <v>236677</v>
      </c>
      <c r="E31" s="806">
        <v>237531</v>
      </c>
      <c r="F31" s="806">
        <v>238451</v>
      </c>
      <c r="G31" s="806">
        <v>239743</v>
      </c>
      <c r="H31" s="806">
        <v>240220</v>
      </c>
      <c r="I31" s="806">
        <v>241775</v>
      </c>
      <c r="J31" s="806">
        <v>241862</v>
      </c>
      <c r="K31" s="819">
        <f>SUM(K32:K33)</f>
        <v>242230</v>
      </c>
      <c r="L31" s="803"/>
    </row>
    <row r="32" spans="1:12" ht="15" customHeight="1">
      <c r="A32" s="804"/>
      <c r="B32" s="817" t="s">
        <v>408</v>
      </c>
      <c r="C32" s="818"/>
      <c r="D32" s="806">
        <v>115602</v>
      </c>
      <c r="E32" s="806">
        <v>116001</v>
      </c>
      <c r="F32" s="806">
        <v>116292</v>
      </c>
      <c r="G32" s="806">
        <v>116907</v>
      </c>
      <c r="H32" s="806">
        <v>117011</v>
      </c>
      <c r="I32" s="806">
        <v>117751</v>
      </c>
      <c r="J32" s="806">
        <v>117674</v>
      </c>
      <c r="K32" s="819">
        <v>117765</v>
      </c>
      <c r="L32" s="803"/>
    </row>
    <row r="33" spans="1:12" ht="15" customHeight="1">
      <c r="A33" s="804"/>
      <c r="B33" s="817" t="s">
        <v>409</v>
      </c>
      <c r="C33" s="818"/>
      <c r="D33" s="806">
        <v>121075</v>
      </c>
      <c r="E33" s="806">
        <v>121530</v>
      </c>
      <c r="F33" s="806">
        <v>122159</v>
      </c>
      <c r="G33" s="806">
        <v>122836</v>
      </c>
      <c r="H33" s="806">
        <v>123209</v>
      </c>
      <c r="I33" s="806">
        <v>124024</v>
      </c>
      <c r="J33" s="806">
        <v>124188</v>
      </c>
      <c r="K33" s="819">
        <v>124465</v>
      </c>
      <c r="L33" s="803"/>
    </row>
    <row r="34" spans="1:12" ht="15" customHeight="1">
      <c r="A34" s="820" t="s">
        <v>400</v>
      </c>
      <c r="B34" s="821" t="s">
        <v>407</v>
      </c>
      <c r="C34" s="822"/>
      <c r="D34" s="823">
        <v>236763</v>
      </c>
      <c r="E34" s="823">
        <v>237534</v>
      </c>
      <c r="F34" s="823">
        <v>238511</v>
      </c>
      <c r="G34" s="823">
        <v>239748</v>
      </c>
      <c r="H34" s="823">
        <v>240210</v>
      </c>
      <c r="I34" s="823">
        <v>241804</v>
      </c>
      <c r="J34" s="823">
        <v>241945</v>
      </c>
      <c r="K34" s="824">
        <f>SUM(K35:K36)</f>
        <v>242235</v>
      </c>
      <c r="L34" s="803"/>
    </row>
    <row r="35" spans="1:12" ht="15" customHeight="1">
      <c r="A35" s="804"/>
      <c r="B35" s="817" t="s">
        <v>408</v>
      </c>
      <c r="C35" s="818"/>
      <c r="D35" s="806">
        <v>115627</v>
      </c>
      <c r="E35" s="806">
        <v>115987</v>
      </c>
      <c r="F35" s="806">
        <v>116340</v>
      </c>
      <c r="G35" s="806">
        <v>116898</v>
      </c>
      <c r="H35" s="806">
        <v>117012</v>
      </c>
      <c r="I35" s="806">
        <v>117748</v>
      </c>
      <c r="J35" s="806">
        <v>117735</v>
      </c>
      <c r="K35" s="819">
        <v>117756</v>
      </c>
      <c r="L35" s="803"/>
    </row>
    <row r="36" spans="1:12" ht="15" customHeight="1">
      <c r="A36" s="825"/>
      <c r="B36" s="826" t="s">
        <v>409</v>
      </c>
      <c r="C36" s="827"/>
      <c r="D36" s="828">
        <v>121136</v>
      </c>
      <c r="E36" s="828">
        <v>121547</v>
      </c>
      <c r="F36" s="828">
        <v>122171</v>
      </c>
      <c r="G36" s="828">
        <v>122850</v>
      </c>
      <c r="H36" s="828">
        <v>123198</v>
      </c>
      <c r="I36" s="828">
        <v>124056</v>
      </c>
      <c r="J36" s="828">
        <v>124210</v>
      </c>
      <c r="K36" s="829">
        <v>124479</v>
      </c>
      <c r="L36" s="803"/>
    </row>
    <row r="37" spans="1:12" ht="15" customHeight="1">
      <c r="A37" s="804" t="s">
        <v>47</v>
      </c>
      <c r="B37" s="817" t="s">
        <v>407</v>
      </c>
      <c r="C37" s="818"/>
      <c r="D37" s="806">
        <v>236848</v>
      </c>
      <c r="E37" s="806">
        <v>237607</v>
      </c>
      <c r="F37" s="806">
        <v>238551</v>
      </c>
      <c r="G37" s="806">
        <v>239798</v>
      </c>
      <c r="H37" s="806">
        <v>240372</v>
      </c>
      <c r="I37" s="806">
        <v>241889</v>
      </c>
      <c r="J37" s="806">
        <v>241991</v>
      </c>
      <c r="K37" s="819">
        <f>SUM(K38:K39)</f>
        <v>242280</v>
      </c>
      <c r="L37" s="803"/>
    </row>
    <row r="38" spans="1:12" ht="15" customHeight="1">
      <c r="A38" s="804"/>
      <c r="B38" s="817" t="s">
        <v>408</v>
      </c>
      <c r="C38" s="818"/>
      <c r="D38" s="806">
        <v>115674</v>
      </c>
      <c r="E38" s="806">
        <v>116061</v>
      </c>
      <c r="F38" s="806">
        <v>116354</v>
      </c>
      <c r="G38" s="806">
        <v>116891</v>
      </c>
      <c r="H38" s="806">
        <v>117125</v>
      </c>
      <c r="I38" s="806">
        <v>117778</v>
      </c>
      <c r="J38" s="806">
        <v>117731</v>
      </c>
      <c r="K38" s="819">
        <v>117743</v>
      </c>
      <c r="L38" s="803"/>
    </row>
    <row r="39" spans="1:12" ht="15" customHeight="1">
      <c r="A39" s="804"/>
      <c r="B39" s="817" t="s">
        <v>409</v>
      </c>
      <c r="C39" s="818"/>
      <c r="D39" s="806">
        <v>121174</v>
      </c>
      <c r="E39" s="806">
        <v>121546</v>
      </c>
      <c r="F39" s="806">
        <v>122197</v>
      </c>
      <c r="G39" s="806">
        <v>122907</v>
      </c>
      <c r="H39" s="806">
        <v>123247</v>
      </c>
      <c r="I39" s="806">
        <v>124111</v>
      </c>
      <c r="J39" s="806">
        <v>124260</v>
      </c>
      <c r="K39" s="819">
        <v>124537</v>
      </c>
      <c r="L39" s="803"/>
    </row>
    <row r="40" spans="1:12" ht="15" customHeight="1">
      <c r="A40" s="820" t="s">
        <v>48</v>
      </c>
      <c r="B40" s="821" t="s">
        <v>407</v>
      </c>
      <c r="C40" s="822"/>
      <c r="D40" s="823">
        <v>236899</v>
      </c>
      <c r="E40" s="823">
        <v>237604</v>
      </c>
      <c r="F40" s="823">
        <v>238559</v>
      </c>
      <c r="G40" s="823">
        <v>239903</v>
      </c>
      <c r="H40" s="823">
        <v>240452</v>
      </c>
      <c r="I40" s="823">
        <v>242003</v>
      </c>
      <c r="J40" s="823">
        <v>241981</v>
      </c>
      <c r="K40" s="824">
        <f>SUM(K41:K42)</f>
        <v>242335</v>
      </c>
      <c r="L40" s="803"/>
    </row>
    <row r="41" spans="1:12" ht="15" customHeight="1">
      <c r="A41" s="804"/>
      <c r="B41" s="817" t="s">
        <v>408</v>
      </c>
      <c r="C41" s="818"/>
      <c r="D41" s="806">
        <v>115687</v>
      </c>
      <c r="E41" s="806">
        <v>116069</v>
      </c>
      <c r="F41" s="806">
        <v>116368</v>
      </c>
      <c r="G41" s="806">
        <v>116964</v>
      </c>
      <c r="H41" s="806">
        <v>117162</v>
      </c>
      <c r="I41" s="806">
        <v>117849</v>
      </c>
      <c r="J41" s="806">
        <v>117762</v>
      </c>
      <c r="K41" s="819">
        <v>117737</v>
      </c>
      <c r="L41" s="803"/>
    </row>
    <row r="42" spans="1:12" ht="15" customHeight="1">
      <c r="A42" s="825"/>
      <c r="B42" s="826" t="s">
        <v>409</v>
      </c>
      <c r="C42" s="827"/>
      <c r="D42" s="828">
        <v>121212</v>
      </c>
      <c r="E42" s="828">
        <v>121535</v>
      </c>
      <c r="F42" s="828">
        <v>122191</v>
      </c>
      <c r="G42" s="828">
        <v>122939</v>
      </c>
      <c r="H42" s="828">
        <v>123290</v>
      </c>
      <c r="I42" s="828">
        <v>124154</v>
      </c>
      <c r="J42" s="828">
        <v>124219</v>
      </c>
      <c r="K42" s="829">
        <v>124598</v>
      </c>
      <c r="L42" s="803"/>
    </row>
    <row r="43" spans="1:12" ht="15" customHeight="1">
      <c r="A43" s="804" t="s">
        <v>49</v>
      </c>
      <c r="B43" s="817" t="s">
        <v>407</v>
      </c>
      <c r="C43" s="818"/>
      <c r="D43" s="806">
        <v>236985</v>
      </c>
      <c r="E43" s="806">
        <v>237667</v>
      </c>
      <c r="F43" s="806">
        <v>238629</v>
      </c>
      <c r="G43" s="806">
        <v>239922</v>
      </c>
      <c r="H43" s="806">
        <v>240572</v>
      </c>
      <c r="I43" s="806">
        <v>242003</v>
      </c>
      <c r="J43" s="806">
        <v>241913</v>
      </c>
      <c r="K43" s="819">
        <f>SUM(K44:K45)</f>
        <v>242347</v>
      </c>
      <c r="L43" s="803"/>
    </row>
    <row r="44" spans="1:12" ht="15" customHeight="1">
      <c r="A44" s="804"/>
      <c r="B44" s="817" t="s">
        <v>408</v>
      </c>
      <c r="C44" s="818"/>
      <c r="D44" s="806">
        <v>115730</v>
      </c>
      <c r="E44" s="806">
        <v>116069</v>
      </c>
      <c r="F44" s="806">
        <v>116382</v>
      </c>
      <c r="G44" s="806">
        <v>117004</v>
      </c>
      <c r="H44" s="806">
        <v>117227</v>
      </c>
      <c r="I44" s="806">
        <v>117882</v>
      </c>
      <c r="J44" s="806">
        <v>117766</v>
      </c>
      <c r="K44" s="819">
        <v>117745</v>
      </c>
      <c r="L44" s="803"/>
    </row>
    <row r="45" spans="1:12" ht="15" customHeight="1">
      <c r="A45" s="804"/>
      <c r="B45" s="817" t="s">
        <v>409</v>
      </c>
      <c r="C45" s="818"/>
      <c r="D45" s="806">
        <v>121255</v>
      </c>
      <c r="E45" s="806">
        <v>121598</v>
      </c>
      <c r="F45" s="806">
        <v>122247</v>
      </c>
      <c r="G45" s="806">
        <v>122918</v>
      </c>
      <c r="H45" s="806">
        <v>123345</v>
      </c>
      <c r="I45" s="806">
        <v>124121</v>
      </c>
      <c r="J45" s="806">
        <v>124147</v>
      </c>
      <c r="K45" s="819">
        <v>124602</v>
      </c>
      <c r="L45" s="803"/>
    </row>
    <row r="46" spans="1:12" ht="15" customHeight="1">
      <c r="A46" s="820" t="s">
        <v>899</v>
      </c>
      <c r="B46" s="821" t="s">
        <v>407</v>
      </c>
      <c r="C46" s="822"/>
      <c r="D46" s="823">
        <v>237065</v>
      </c>
      <c r="E46" s="823">
        <v>237826</v>
      </c>
      <c r="F46" s="823">
        <v>239348</v>
      </c>
      <c r="G46" s="823">
        <v>240046</v>
      </c>
      <c r="H46" s="830">
        <v>240618</v>
      </c>
      <c r="I46" s="830">
        <v>242003</v>
      </c>
      <c r="J46" s="830">
        <v>241887</v>
      </c>
      <c r="K46" s="831">
        <f>SUM(K47:K48)</f>
        <v>242505</v>
      </c>
      <c r="L46" s="852" t="s">
        <v>1055</v>
      </c>
    </row>
    <row r="47" spans="1:12" ht="15" customHeight="1">
      <c r="A47" s="832"/>
      <c r="B47" s="817" t="s">
        <v>408</v>
      </c>
      <c r="C47" s="818"/>
      <c r="D47" s="806">
        <v>115785</v>
      </c>
      <c r="E47" s="833">
        <v>116126</v>
      </c>
      <c r="F47" s="833">
        <v>116894</v>
      </c>
      <c r="G47" s="833">
        <v>117071</v>
      </c>
      <c r="H47" s="833">
        <v>117254</v>
      </c>
      <c r="I47" s="833">
        <v>117872</v>
      </c>
      <c r="J47" s="833">
        <v>117749</v>
      </c>
      <c r="K47" s="834">
        <v>117791</v>
      </c>
      <c r="L47" s="852" t="s">
        <v>1055</v>
      </c>
    </row>
    <row r="48" spans="1:12" ht="15" customHeight="1">
      <c r="A48" s="825"/>
      <c r="B48" s="826" t="s">
        <v>409</v>
      </c>
      <c r="C48" s="827"/>
      <c r="D48" s="828">
        <v>121280</v>
      </c>
      <c r="E48" s="835">
        <v>121700</v>
      </c>
      <c r="F48" s="835">
        <v>122454</v>
      </c>
      <c r="G48" s="835">
        <v>122975</v>
      </c>
      <c r="H48" s="835">
        <v>123364</v>
      </c>
      <c r="I48" s="835">
        <v>124131</v>
      </c>
      <c r="J48" s="835">
        <v>124138</v>
      </c>
      <c r="K48" s="836">
        <v>124714</v>
      </c>
      <c r="L48" s="852" t="s">
        <v>1055</v>
      </c>
    </row>
    <row r="49" spans="1:12" ht="15" customHeight="1">
      <c r="A49" s="804" t="s">
        <v>401</v>
      </c>
      <c r="B49" s="817" t="s">
        <v>407</v>
      </c>
      <c r="C49" s="818"/>
      <c r="D49" s="806">
        <v>237250</v>
      </c>
      <c r="E49" s="806">
        <v>237889</v>
      </c>
      <c r="F49" s="806">
        <v>239330</v>
      </c>
      <c r="G49" s="806">
        <v>240086</v>
      </c>
      <c r="H49" s="833">
        <v>240773</v>
      </c>
      <c r="I49" s="833">
        <v>242048</v>
      </c>
      <c r="J49" s="833">
        <v>241946</v>
      </c>
      <c r="K49" s="834">
        <f>SUM(K50:K51)</f>
        <v>242510</v>
      </c>
      <c r="L49" s="852" t="s">
        <v>1055</v>
      </c>
    </row>
    <row r="50" spans="1:12" ht="15" customHeight="1">
      <c r="A50" s="832"/>
      <c r="B50" s="817" t="s">
        <v>408</v>
      </c>
      <c r="C50" s="818"/>
      <c r="D50" s="806">
        <v>115877</v>
      </c>
      <c r="E50" s="833">
        <v>116176</v>
      </c>
      <c r="F50" s="833">
        <v>116878</v>
      </c>
      <c r="G50" s="833">
        <v>117089</v>
      </c>
      <c r="H50" s="833">
        <v>117374</v>
      </c>
      <c r="I50" s="833">
        <v>117926</v>
      </c>
      <c r="J50" s="833">
        <v>117772</v>
      </c>
      <c r="K50" s="834">
        <v>117767</v>
      </c>
      <c r="L50" s="852" t="s">
        <v>1055</v>
      </c>
    </row>
    <row r="51" spans="1:12" ht="15" customHeight="1">
      <c r="A51" s="804"/>
      <c r="B51" s="817" t="s">
        <v>409</v>
      </c>
      <c r="C51" s="818"/>
      <c r="D51" s="806">
        <v>121373</v>
      </c>
      <c r="E51" s="833">
        <v>121713</v>
      </c>
      <c r="F51" s="833">
        <v>122452</v>
      </c>
      <c r="G51" s="833">
        <v>122997</v>
      </c>
      <c r="H51" s="833">
        <v>123399</v>
      </c>
      <c r="I51" s="833">
        <v>124122</v>
      </c>
      <c r="J51" s="833">
        <v>124174</v>
      </c>
      <c r="K51" s="834">
        <v>124743</v>
      </c>
      <c r="L51" s="852" t="s">
        <v>1055</v>
      </c>
    </row>
    <row r="52" spans="1:12" ht="15" customHeight="1">
      <c r="A52" s="820" t="s">
        <v>402</v>
      </c>
      <c r="B52" s="821" t="s">
        <v>407</v>
      </c>
      <c r="C52" s="822"/>
      <c r="D52" s="823">
        <v>237346</v>
      </c>
      <c r="E52" s="823">
        <v>238030</v>
      </c>
      <c r="F52" s="823">
        <v>239405</v>
      </c>
      <c r="G52" s="823">
        <v>240123</v>
      </c>
      <c r="H52" s="830">
        <v>240790</v>
      </c>
      <c r="I52" s="830">
        <v>242021</v>
      </c>
      <c r="J52" s="830">
        <v>242013</v>
      </c>
      <c r="K52" s="831">
        <f>SUM(K53:K54)</f>
        <v>242543</v>
      </c>
      <c r="L52" s="852" t="s">
        <v>1055</v>
      </c>
    </row>
    <row r="53" spans="1:12" ht="15" customHeight="1">
      <c r="A53" s="832"/>
      <c r="B53" s="817" t="s">
        <v>408</v>
      </c>
      <c r="C53" s="818"/>
      <c r="D53" s="806">
        <v>115899</v>
      </c>
      <c r="E53" s="833">
        <v>116225</v>
      </c>
      <c r="F53" s="833">
        <v>116898</v>
      </c>
      <c r="G53" s="833">
        <v>117103</v>
      </c>
      <c r="H53" s="833">
        <v>117357</v>
      </c>
      <c r="I53" s="833">
        <v>117872</v>
      </c>
      <c r="J53" s="833">
        <v>117773</v>
      </c>
      <c r="K53" s="834">
        <v>117771</v>
      </c>
      <c r="L53" s="852" t="s">
        <v>1055</v>
      </c>
    </row>
    <row r="54" spans="1:12" ht="15" customHeight="1" thickBot="1">
      <c r="A54" s="812"/>
      <c r="B54" s="837" t="s">
        <v>409</v>
      </c>
      <c r="C54" s="838"/>
      <c r="D54" s="814">
        <v>121447</v>
      </c>
      <c r="E54" s="815">
        <v>121805</v>
      </c>
      <c r="F54" s="815">
        <v>122507</v>
      </c>
      <c r="G54" s="815">
        <v>123020</v>
      </c>
      <c r="H54" s="815">
        <v>123433</v>
      </c>
      <c r="I54" s="815">
        <v>124149</v>
      </c>
      <c r="J54" s="815">
        <v>124240</v>
      </c>
      <c r="K54" s="816">
        <v>124772</v>
      </c>
      <c r="L54" s="852" t="s">
        <v>1055</v>
      </c>
    </row>
    <row r="55" spans="1:12" ht="18" customHeight="1" thickTop="1">
      <c r="A55" s="839" t="s">
        <v>605</v>
      </c>
      <c r="B55" s="803"/>
      <c r="C55" s="803"/>
      <c r="D55" s="803"/>
      <c r="E55" s="840"/>
      <c r="F55" s="841"/>
      <c r="G55" s="841"/>
      <c r="H55" s="841"/>
      <c r="I55" s="841"/>
      <c r="J55" s="516"/>
      <c r="K55" s="803"/>
      <c r="L55" s="803"/>
    </row>
    <row r="56" spans="1:14" s="57" customFormat="1" ht="18" customHeight="1">
      <c r="A56" s="842" t="s">
        <v>1037</v>
      </c>
      <c r="B56" s="843"/>
      <c r="C56" s="844"/>
      <c r="D56" s="843"/>
      <c r="E56" s="843"/>
      <c r="F56" s="843"/>
      <c r="G56" s="843"/>
      <c r="H56" s="843"/>
      <c r="I56" s="844"/>
      <c r="J56" s="844"/>
      <c r="K56" s="844"/>
      <c r="L56" s="844"/>
      <c r="N56" s="148"/>
    </row>
    <row r="57" spans="1:14" s="712" customFormat="1" ht="18" customHeight="1">
      <c r="A57" s="717" t="s">
        <v>1038</v>
      </c>
      <c r="B57" s="845"/>
      <c r="C57" s="846"/>
      <c r="D57" s="845"/>
      <c r="E57" s="845"/>
      <c r="F57" s="845"/>
      <c r="G57" s="845"/>
      <c r="H57" s="845"/>
      <c r="I57" s="846"/>
      <c r="J57" s="846"/>
      <c r="K57" s="846"/>
      <c r="L57" s="846"/>
      <c r="N57" s="713"/>
    </row>
    <row r="58" spans="1:14" s="790" customFormat="1" ht="18" customHeight="1">
      <c r="A58" s="847" t="s">
        <v>1039</v>
      </c>
      <c r="B58" s="848"/>
      <c r="C58" s="849"/>
      <c r="D58" s="848"/>
      <c r="E58" s="848"/>
      <c r="F58" s="848"/>
      <c r="G58" s="848"/>
      <c r="H58" s="850"/>
      <c r="I58" s="563"/>
      <c r="J58" s="563"/>
      <c r="K58" s="563"/>
      <c r="L58" s="563"/>
      <c r="N58" s="791"/>
    </row>
    <row r="59" spans="1:14" s="57" customFormat="1" ht="18" customHeight="1">
      <c r="A59" s="851"/>
      <c r="B59" s="843"/>
      <c r="C59" s="844"/>
      <c r="D59" s="843"/>
      <c r="E59" s="843"/>
      <c r="F59" s="843"/>
      <c r="G59" s="843"/>
      <c r="H59" s="843"/>
      <c r="I59" s="844"/>
      <c r="J59" s="844"/>
      <c r="K59" s="844"/>
      <c r="L59" s="844"/>
      <c r="N59" s="148"/>
    </row>
    <row r="60" spans="1:12" ht="13.5">
      <c r="A60" s="803"/>
      <c r="B60" s="803"/>
      <c r="C60" s="803"/>
      <c r="D60" s="803"/>
      <c r="E60" s="803"/>
      <c r="F60" s="803"/>
      <c r="G60" s="803"/>
      <c r="H60" s="803"/>
      <c r="I60" s="803"/>
      <c r="J60" s="803"/>
      <c r="K60" s="803"/>
      <c r="L60" s="803"/>
    </row>
    <row r="61" spans="1:12" ht="13.5">
      <c r="A61" s="803"/>
      <c r="B61" s="803"/>
      <c r="C61" s="803"/>
      <c r="D61" s="803"/>
      <c r="E61" s="803"/>
      <c r="F61" s="803"/>
      <c r="G61" s="803"/>
      <c r="H61" s="803"/>
      <c r="I61" s="803"/>
      <c r="J61" s="803"/>
      <c r="K61" s="803"/>
      <c r="L61" s="803"/>
    </row>
  </sheetData>
  <sheetProtection/>
  <mergeCells count="16">
    <mergeCell ref="A14:B14"/>
    <mergeCell ref="A15:B15"/>
    <mergeCell ref="J17:K17"/>
    <mergeCell ref="A18:C18"/>
    <mergeCell ref="A8:B8"/>
    <mergeCell ref="A9:B9"/>
    <mergeCell ref="A10:B10"/>
    <mergeCell ref="A11:B11"/>
    <mergeCell ref="A12:B12"/>
    <mergeCell ref="A13:B13"/>
    <mergeCell ref="J2:K2"/>
    <mergeCell ref="A3:B3"/>
    <mergeCell ref="A4:B4"/>
    <mergeCell ref="A5:B5"/>
    <mergeCell ref="A6:B6"/>
    <mergeCell ref="A7:B7"/>
  </mergeCells>
  <printOptions/>
  <pageMargins left="0.5905511811023623" right="0.03937007874015748" top="0.7480314960629921" bottom="0.7480314960629921" header="0.31496062992125984" footer="0.31496062992125984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Zeros="0" zoomScale="120" zoomScaleNormal="120" workbookViewId="0" topLeftCell="A1">
      <selection activeCell="A56" sqref="A56"/>
    </sheetView>
  </sheetViews>
  <sheetFormatPr defaultColWidth="9.00390625" defaultRowHeight="13.5"/>
  <cols>
    <col min="1" max="1" width="9.875" style="20" customWidth="1"/>
    <col min="2" max="2" width="9.625" style="20" customWidth="1"/>
    <col min="3" max="11" width="7.625" style="18" customWidth="1"/>
    <col min="12" max="14" width="9.00390625" style="18" customWidth="1"/>
    <col min="15" max="16384" width="9.00390625" style="20" customWidth="1"/>
  </cols>
  <sheetData>
    <row r="1" spans="1:14" ht="26.25" customHeight="1">
      <c r="A1" s="889" t="s">
        <v>586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M1" s="77"/>
      <c r="N1" s="77"/>
    </row>
    <row r="2" spans="1:14" ht="22.5" customHeight="1" thickBot="1">
      <c r="A2" s="735" t="s">
        <v>948</v>
      </c>
      <c r="B2" s="715"/>
      <c r="C2" s="715"/>
      <c r="D2" s="715"/>
      <c r="E2" s="715"/>
      <c r="F2" s="715"/>
      <c r="G2" s="715"/>
      <c r="H2" s="715"/>
      <c r="I2" s="715"/>
      <c r="K2" s="714"/>
      <c r="M2" s="77"/>
      <c r="N2" s="77"/>
    </row>
    <row r="3" spans="1:14" ht="16.5" customHeight="1" thickTop="1">
      <c r="A3" s="893" t="s">
        <v>323</v>
      </c>
      <c r="B3" s="891" t="s">
        <v>950</v>
      </c>
      <c r="C3" s="890" t="s">
        <v>341</v>
      </c>
      <c r="D3" s="890"/>
      <c r="E3" s="890"/>
      <c r="F3" s="884" t="s">
        <v>342</v>
      </c>
      <c r="G3" s="885"/>
      <c r="H3" s="886"/>
      <c r="I3" s="884" t="s">
        <v>949</v>
      </c>
      <c r="J3" s="885"/>
      <c r="K3" s="885"/>
      <c r="M3" s="77"/>
      <c r="N3" s="77"/>
    </row>
    <row r="4" spans="1:11" ht="16.5" customHeight="1">
      <c r="A4" s="894"/>
      <c r="B4" s="892"/>
      <c r="C4" s="318" t="s">
        <v>577</v>
      </c>
      <c r="D4" s="318" t="s">
        <v>81</v>
      </c>
      <c r="E4" s="318" t="s">
        <v>84</v>
      </c>
      <c r="F4" s="318" t="s">
        <v>577</v>
      </c>
      <c r="G4" s="318" t="s">
        <v>584</v>
      </c>
      <c r="H4" s="318" t="s">
        <v>585</v>
      </c>
      <c r="I4" s="318" t="s">
        <v>340</v>
      </c>
      <c r="J4" s="318" t="s">
        <v>341</v>
      </c>
      <c r="K4" s="319" t="s">
        <v>342</v>
      </c>
    </row>
    <row r="5" spans="1:16" ht="19.5" customHeight="1">
      <c r="A5" s="307" t="s">
        <v>974</v>
      </c>
      <c r="B5" s="250">
        <f>SUM(C5+F5)</f>
        <v>678</v>
      </c>
      <c r="C5" s="332">
        <f>D5-E5</f>
        <v>-185</v>
      </c>
      <c r="D5" s="252">
        <v>1894</v>
      </c>
      <c r="E5" s="252">
        <v>2079</v>
      </c>
      <c r="F5" s="251">
        <f>G5-H5</f>
        <v>863</v>
      </c>
      <c r="G5" s="252">
        <v>9420</v>
      </c>
      <c r="H5" s="252">
        <v>8557</v>
      </c>
      <c r="I5" s="320">
        <f>SUM(J5:K5)</f>
        <v>0.27999999999999997</v>
      </c>
      <c r="J5" s="320">
        <v>-0.08</v>
      </c>
      <c r="K5" s="320">
        <v>0.36</v>
      </c>
      <c r="N5" s="77"/>
      <c r="O5" s="78"/>
      <c r="P5" s="78"/>
    </row>
    <row r="6" spans="1:16" ht="19.5" customHeight="1">
      <c r="A6" s="307" t="s">
        <v>976</v>
      </c>
      <c r="B6" s="250">
        <f>SUM(C6+F6)</f>
        <v>796</v>
      </c>
      <c r="C6" s="332">
        <f>D6-E6</f>
        <v>-325</v>
      </c>
      <c r="D6" s="252">
        <v>1758</v>
      </c>
      <c r="E6" s="252">
        <v>2083</v>
      </c>
      <c r="F6" s="251">
        <f>G6-H6</f>
        <v>1121</v>
      </c>
      <c r="G6" s="252">
        <v>9671</v>
      </c>
      <c r="H6" s="252">
        <v>8550</v>
      </c>
      <c r="I6" s="320">
        <f>SUM(J6:K6)</f>
        <v>0.32999999999999996</v>
      </c>
      <c r="J6" s="320">
        <v>-0.14</v>
      </c>
      <c r="K6" s="320">
        <v>0.47</v>
      </c>
      <c r="N6" s="77"/>
      <c r="O6" s="78"/>
      <c r="P6" s="78"/>
    </row>
    <row r="7" spans="1:16" ht="19.5" customHeight="1">
      <c r="A7" s="307" t="s">
        <v>977</v>
      </c>
      <c r="B7" s="250">
        <f>SUM(C7+F7)</f>
        <v>1128</v>
      </c>
      <c r="C7" s="332">
        <f>D7-E7</f>
        <v>-407</v>
      </c>
      <c r="D7" s="252">
        <v>1795</v>
      </c>
      <c r="E7" s="252">
        <v>2202</v>
      </c>
      <c r="F7" s="251">
        <f>G7-H7</f>
        <v>1535</v>
      </c>
      <c r="G7" s="252">
        <v>10110</v>
      </c>
      <c r="H7" s="252">
        <v>8575</v>
      </c>
      <c r="I7" s="320">
        <f>SUM(J7:K7)</f>
        <v>0.47</v>
      </c>
      <c r="J7" s="320">
        <v>-0.17</v>
      </c>
      <c r="K7" s="320">
        <v>0.64</v>
      </c>
      <c r="N7" s="77"/>
      <c r="O7" s="78"/>
      <c r="P7" s="78"/>
    </row>
    <row r="8" spans="1:16" ht="19.5" customHeight="1">
      <c r="A8" s="736" t="s">
        <v>941</v>
      </c>
      <c r="B8" s="737">
        <f>SUM(C8+F8)</f>
        <v>-67</v>
      </c>
      <c r="C8" s="332">
        <f>D8-E8</f>
        <v>-586</v>
      </c>
      <c r="D8" s="252">
        <v>1594</v>
      </c>
      <c r="E8" s="252">
        <v>2180</v>
      </c>
      <c r="F8" s="251">
        <f>G8-H8</f>
        <v>519</v>
      </c>
      <c r="G8" s="252">
        <v>9064</v>
      </c>
      <c r="H8" s="252">
        <v>8545</v>
      </c>
      <c r="I8" s="320">
        <f>SUM(J8:K8)</f>
        <v>-0.03</v>
      </c>
      <c r="J8" s="320">
        <v>-0.24</v>
      </c>
      <c r="K8" s="320">
        <v>0.21</v>
      </c>
      <c r="N8" s="77"/>
      <c r="O8" s="78"/>
      <c r="P8" s="78"/>
    </row>
    <row r="9" spans="1:16" ht="19.5" customHeight="1" thickBot="1">
      <c r="A9" s="738" t="s">
        <v>960</v>
      </c>
      <c r="B9" s="739">
        <f>SUM(C9+F9)</f>
        <v>574</v>
      </c>
      <c r="C9" s="740">
        <f>D9-E9</f>
        <v>-698</v>
      </c>
      <c r="D9" s="741">
        <v>1549</v>
      </c>
      <c r="E9" s="741">
        <v>2247</v>
      </c>
      <c r="F9" s="741">
        <f>G9-H9</f>
        <v>1272</v>
      </c>
      <c r="G9" s="741">
        <v>9216</v>
      </c>
      <c r="H9" s="741">
        <v>7944</v>
      </c>
      <c r="I9" s="742">
        <f>SUM(J9:K9)</f>
        <v>0.23000000000000004</v>
      </c>
      <c r="J9" s="743">
        <v>-0.29</v>
      </c>
      <c r="K9" s="744">
        <v>0.52</v>
      </c>
      <c r="M9" s="382"/>
      <c r="N9" s="77"/>
      <c r="O9" s="78"/>
      <c r="P9" s="78"/>
    </row>
    <row r="10" spans="1:10" ht="19.5" customHeight="1" thickTop="1">
      <c r="A10" s="64" t="s">
        <v>924</v>
      </c>
      <c r="B10" s="745"/>
      <c r="C10" s="332"/>
      <c r="J10" s="18">
        <v>0</v>
      </c>
    </row>
    <row r="11" spans="1:3" ht="15.75" customHeight="1">
      <c r="A11" s="64" t="s">
        <v>1040</v>
      </c>
      <c r="B11" s="745"/>
      <c r="C11" s="332"/>
    </row>
    <row r="12" spans="1:14" s="717" customFormat="1" ht="10.5" customHeight="1">
      <c r="A12" s="61" t="s">
        <v>756</v>
      </c>
      <c r="B12" s="746"/>
      <c r="C12" s="747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</row>
    <row r="13" spans="1:14" s="717" customFormat="1" ht="18.75" customHeight="1">
      <c r="A13" s="323"/>
      <c r="B13" s="746"/>
      <c r="C13" s="747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</row>
    <row r="14" spans="1:11" s="79" customFormat="1" ht="22.5" customHeight="1" thickBot="1">
      <c r="A14" s="887" t="s">
        <v>758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</row>
    <row r="15" spans="1:11" s="80" customFormat="1" ht="16.5" customHeight="1" thickTop="1">
      <c r="A15" s="879" t="s">
        <v>326</v>
      </c>
      <c r="B15" s="880"/>
      <c r="C15" s="884" t="s">
        <v>59</v>
      </c>
      <c r="D15" s="885"/>
      <c r="E15" s="886"/>
      <c r="F15" s="884" t="s">
        <v>60</v>
      </c>
      <c r="G15" s="885"/>
      <c r="H15" s="886"/>
      <c r="I15" s="884" t="s">
        <v>61</v>
      </c>
      <c r="J15" s="885"/>
      <c r="K15" s="885"/>
    </row>
    <row r="16" spans="1:11" s="80" customFormat="1" ht="16.5" customHeight="1">
      <c r="A16" s="881"/>
      <c r="B16" s="882"/>
      <c r="C16" s="318" t="s">
        <v>62</v>
      </c>
      <c r="D16" s="318" t="s">
        <v>56</v>
      </c>
      <c r="E16" s="318" t="s">
        <v>57</v>
      </c>
      <c r="F16" s="318" t="s">
        <v>62</v>
      </c>
      <c r="G16" s="318" t="s">
        <v>56</v>
      </c>
      <c r="H16" s="318" t="s">
        <v>57</v>
      </c>
      <c r="I16" s="318" t="s">
        <v>62</v>
      </c>
      <c r="J16" s="318" t="s">
        <v>56</v>
      </c>
      <c r="K16" s="319" t="s">
        <v>57</v>
      </c>
    </row>
    <row r="17" spans="1:11" s="81" customFormat="1" ht="15" customHeight="1">
      <c r="A17" s="878" t="s">
        <v>960</v>
      </c>
      <c r="B17" s="883"/>
      <c r="C17" s="796">
        <f>SUM(D17:E17)</f>
        <v>-698</v>
      </c>
      <c r="D17" s="545">
        <f>G17-J17</f>
        <v>-446</v>
      </c>
      <c r="E17" s="545">
        <f>H17-K17</f>
        <v>-252</v>
      </c>
      <c r="F17" s="545">
        <f>SUM(G17:H17)</f>
        <v>1549</v>
      </c>
      <c r="G17" s="545">
        <f>SUM(G20:G31)</f>
        <v>786</v>
      </c>
      <c r="H17" s="545">
        <f>SUM(H20:H31)</f>
        <v>763</v>
      </c>
      <c r="I17" s="545">
        <f>SUM(J17:K17)</f>
        <v>2247</v>
      </c>
      <c r="J17" s="545">
        <f>SUM(J20:J31)</f>
        <v>1232</v>
      </c>
      <c r="K17" s="545">
        <f>SUM(K20:K31)</f>
        <v>1015</v>
      </c>
    </row>
    <row r="18" spans="1:11" s="81" customFormat="1" ht="15" customHeight="1">
      <c r="A18" s="876" t="s">
        <v>58</v>
      </c>
      <c r="B18" s="876"/>
      <c r="C18" s="546">
        <f>SUM(D18:E18)</f>
        <v>-58.166666666666664</v>
      </c>
      <c r="D18" s="546">
        <f>D17/12</f>
        <v>-37.166666666666664</v>
      </c>
      <c r="E18" s="546">
        <f aca="true" t="shared" si="0" ref="E18:K18">E17/12</f>
        <v>-21</v>
      </c>
      <c r="F18" s="546">
        <f t="shared" si="0"/>
        <v>129.08333333333334</v>
      </c>
      <c r="G18" s="546">
        <f t="shared" si="0"/>
        <v>65.5</v>
      </c>
      <c r="H18" s="546">
        <f t="shared" si="0"/>
        <v>63.583333333333336</v>
      </c>
      <c r="I18" s="546">
        <f t="shared" si="0"/>
        <v>187.25</v>
      </c>
      <c r="J18" s="546">
        <f t="shared" si="0"/>
        <v>102.66666666666667</v>
      </c>
      <c r="K18" s="546">
        <f t="shared" si="0"/>
        <v>84.58333333333333</v>
      </c>
    </row>
    <row r="19" spans="1:14" ht="11.25" customHeight="1">
      <c r="A19" s="384"/>
      <c r="B19" s="785"/>
      <c r="C19" s="543"/>
      <c r="D19" s="542"/>
      <c r="E19" s="542"/>
      <c r="F19" s="542"/>
      <c r="G19" s="542"/>
      <c r="H19" s="542"/>
      <c r="I19" s="542"/>
      <c r="J19" s="542"/>
      <c r="K19" s="542"/>
      <c r="L19" s="20"/>
      <c r="M19" s="404"/>
      <c r="N19" s="404"/>
    </row>
    <row r="20" spans="1:14" ht="13.5" customHeight="1">
      <c r="A20" s="795"/>
      <c r="B20" s="797" t="s">
        <v>1045</v>
      </c>
      <c r="C20" s="542">
        <f>SUM(D20:E20)</f>
        <v>-70</v>
      </c>
      <c r="D20" s="542">
        <v>-38</v>
      </c>
      <c r="E20" s="542">
        <v>-32</v>
      </c>
      <c r="F20" s="542">
        <f>SUM(G20:H20)</f>
        <v>143</v>
      </c>
      <c r="G20" s="543">
        <v>82</v>
      </c>
      <c r="H20" s="543">
        <v>61</v>
      </c>
      <c r="I20" s="542">
        <f>SUM(J20:K20)</f>
        <v>213</v>
      </c>
      <c r="J20" s="543">
        <v>120</v>
      </c>
      <c r="K20" s="543">
        <v>93</v>
      </c>
      <c r="L20" s="20"/>
      <c r="M20" s="20"/>
      <c r="N20" s="20"/>
    </row>
    <row r="21" spans="1:14" ht="13.5" customHeight="1">
      <c r="A21" s="795"/>
      <c r="B21" s="797" t="s">
        <v>1046</v>
      </c>
      <c r="C21" s="542">
        <f aca="true" t="shared" si="1" ref="C21:C31">SUM(D21:E21)</f>
        <v>-50</v>
      </c>
      <c r="D21" s="542">
        <v>-34</v>
      </c>
      <c r="E21" s="542">
        <v>-16</v>
      </c>
      <c r="F21" s="542">
        <f aca="true" t="shared" si="2" ref="F21:F31">SUM(G21:H21)</f>
        <v>115</v>
      </c>
      <c r="G21" s="543">
        <v>52</v>
      </c>
      <c r="H21" s="543">
        <v>63</v>
      </c>
      <c r="I21" s="542">
        <f aca="true" t="shared" si="3" ref="I21:I31">SUM(J21:K21)</f>
        <v>165</v>
      </c>
      <c r="J21" s="543">
        <v>86</v>
      </c>
      <c r="K21" s="543">
        <v>79</v>
      </c>
      <c r="L21" s="20"/>
      <c r="M21" s="20"/>
      <c r="N21" s="20"/>
    </row>
    <row r="22" spans="1:14" ht="13.5" customHeight="1">
      <c r="A22" s="795"/>
      <c r="B22" s="797" t="s">
        <v>1047</v>
      </c>
      <c r="C22" s="542">
        <f t="shared" si="1"/>
        <v>-92</v>
      </c>
      <c r="D22" s="542">
        <v>-41</v>
      </c>
      <c r="E22" s="542">
        <v>-51</v>
      </c>
      <c r="F22" s="542">
        <f t="shared" si="2"/>
        <v>115</v>
      </c>
      <c r="G22" s="543">
        <v>64</v>
      </c>
      <c r="H22" s="542">
        <v>51</v>
      </c>
      <c r="I22" s="542">
        <f t="shared" si="3"/>
        <v>207</v>
      </c>
      <c r="J22" s="543">
        <v>105</v>
      </c>
      <c r="K22" s="543">
        <v>102</v>
      </c>
      <c r="L22" s="20"/>
      <c r="M22" s="20"/>
      <c r="N22" s="20"/>
    </row>
    <row r="23" spans="1:14" ht="13.5" customHeight="1">
      <c r="A23" s="795"/>
      <c r="B23" s="797" t="s">
        <v>1048</v>
      </c>
      <c r="C23" s="542">
        <f t="shared" si="1"/>
        <v>-55</v>
      </c>
      <c r="D23" s="542">
        <v>-33</v>
      </c>
      <c r="E23" s="542">
        <v>-22</v>
      </c>
      <c r="F23" s="542">
        <f t="shared" si="2"/>
        <v>143</v>
      </c>
      <c r="G23" s="543">
        <v>67</v>
      </c>
      <c r="H23" s="543">
        <v>76</v>
      </c>
      <c r="I23" s="542">
        <f t="shared" si="3"/>
        <v>198</v>
      </c>
      <c r="J23" s="543">
        <v>100</v>
      </c>
      <c r="K23" s="543">
        <v>98</v>
      </c>
      <c r="L23" s="20"/>
      <c r="M23" s="20"/>
      <c r="N23" s="20"/>
    </row>
    <row r="24" spans="1:14" ht="13.5" customHeight="1">
      <c r="A24" s="795"/>
      <c r="B24" s="797" t="s">
        <v>1053</v>
      </c>
      <c r="C24" s="542">
        <f t="shared" si="1"/>
        <v>-51</v>
      </c>
      <c r="D24" s="542">
        <v>-28</v>
      </c>
      <c r="E24" s="542">
        <v>-23</v>
      </c>
      <c r="F24" s="542">
        <f t="shared" si="2"/>
        <v>111</v>
      </c>
      <c r="G24" s="543">
        <v>66</v>
      </c>
      <c r="H24" s="543">
        <v>45</v>
      </c>
      <c r="I24" s="542">
        <f t="shared" si="3"/>
        <v>162</v>
      </c>
      <c r="J24" s="543">
        <v>94</v>
      </c>
      <c r="K24" s="543">
        <v>68</v>
      </c>
      <c r="L24" s="20"/>
      <c r="M24" s="20"/>
      <c r="N24" s="20"/>
    </row>
    <row r="25" spans="1:14" ht="13.5" customHeight="1">
      <c r="A25" s="795"/>
      <c r="B25" s="797" t="s">
        <v>1052</v>
      </c>
      <c r="C25" s="542">
        <f t="shared" si="1"/>
        <v>-12</v>
      </c>
      <c r="D25" s="542">
        <v>-10</v>
      </c>
      <c r="E25" s="542">
        <v>-2</v>
      </c>
      <c r="F25" s="542">
        <f t="shared" si="2"/>
        <v>153</v>
      </c>
      <c r="G25" s="543">
        <v>75</v>
      </c>
      <c r="H25" s="543">
        <v>78</v>
      </c>
      <c r="I25" s="542">
        <f t="shared" si="3"/>
        <v>165</v>
      </c>
      <c r="J25" s="543">
        <v>85</v>
      </c>
      <c r="K25" s="543">
        <v>80</v>
      </c>
      <c r="L25" s="20"/>
      <c r="M25" s="20"/>
      <c r="N25" s="20"/>
    </row>
    <row r="26" spans="1:14" ht="13.5" customHeight="1">
      <c r="A26" s="795"/>
      <c r="B26" s="797" t="s">
        <v>1051</v>
      </c>
      <c r="C26" s="542">
        <f t="shared" si="1"/>
        <v>-42</v>
      </c>
      <c r="D26" s="542">
        <v>-33</v>
      </c>
      <c r="E26" s="542">
        <v>-9</v>
      </c>
      <c r="F26" s="542">
        <f t="shared" si="2"/>
        <v>158</v>
      </c>
      <c r="G26" s="543">
        <v>77</v>
      </c>
      <c r="H26" s="543">
        <v>81</v>
      </c>
      <c r="I26" s="542">
        <f t="shared" si="3"/>
        <v>200</v>
      </c>
      <c r="J26" s="543">
        <v>110</v>
      </c>
      <c r="K26" s="543">
        <v>90</v>
      </c>
      <c r="L26" s="20"/>
      <c r="M26" s="20"/>
      <c r="N26" s="20"/>
    </row>
    <row r="27" spans="1:14" ht="13.5" customHeight="1">
      <c r="A27" s="795"/>
      <c r="B27" s="797" t="s">
        <v>1050</v>
      </c>
      <c r="C27" s="542">
        <f t="shared" si="1"/>
        <v>-66</v>
      </c>
      <c r="D27" s="542">
        <v>-35</v>
      </c>
      <c r="E27" s="542">
        <v>-31</v>
      </c>
      <c r="F27" s="542">
        <f t="shared" si="2"/>
        <v>125</v>
      </c>
      <c r="G27" s="543">
        <v>77</v>
      </c>
      <c r="H27" s="543">
        <v>48</v>
      </c>
      <c r="I27" s="542">
        <f t="shared" si="3"/>
        <v>191</v>
      </c>
      <c r="J27" s="543">
        <v>112</v>
      </c>
      <c r="K27" s="543">
        <v>79</v>
      </c>
      <c r="L27" s="20"/>
      <c r="M27" s="20"/>
      <c r="N27" s="20"/>
    </row>
    <row r="28" spans="1:14" ht="13.5" customHeight="1">
      <c r="A28" s="795"/>
      <c r="B28" s="797" t="s">
        <v>1049</v>
      </c>
      <c r="C28" s="542">
        <f t="shared" si="1"/>
        <v>-13</v>
      </c>
      <c r="D28" s="542">
        <v>-28</v>
      </c>
      <c r="E28" s="542">
        <v>15</v>
      </c>
      <c r="F28" s="542">
        <f t="shared" si="2"/>
        <v>131</v>
      </c>
      <c r="G28" s="543">
        <v>59</v>
      </c>
      <c r="H28" s="543">
        <v>72</v>
      </c>
      <c r="I28" s="542">
        <f t="shared" si="3"/>
        <v>144</v>
      </c>
      <c r="J28" s="543">
        <v>87</v>
      </c>
      <c r="K28" s="543">
        <v>57</v>
      </c>
      <c r="L28" s="20"/>
      <c r="M28" s="20"/>
      <c r="N28" s="20"/>
    </row>
    <row r="29" spans="1:14" ht="13.5" customHeight="1">
      <c r="A29" s="795"/>
      <c r="B29" s="792" t="s">
        <v>1042</v>
      </c>
      <c r="C29" s="542">
        <f t="shared" si="1"/>
        <v>-74</v>
      </c>
      <c r="D29" s="542">
        <v>-55</v>
      </c>
      <c r="E29" s="542">
        <v>-19</v>
      </c>
      <c r="F29" s="542">
        <f t="shared" si="2"/>
        <v>127</v>
      </c>
      <c r="G29" s="543">
        <v>59</v>
      </c>
      <c r="H29" s="543">
        <v>68</v>
      </c>
      <c r="I29" s="542">
        <f t="shared" si="3"/>
        <v>201</v>
      </c>
      <c r="J29" s="543">
        <v>114</v>
      </c>
      <c r="K29" s="543">
        <v>87</v>
      </c>
      <c r="L29" s="20"/>
      <c r="M29" s="20"/>
      <c r="N29" s="20"/>
    </row>
    <row r="30" spans="1:14" ht="13.5" customHeight="1">
      <c r="A30" s="795"/>
      <c r="B30" s="792" t="s">
        <v>1043</v>
      </c>
      <c r="C30" s="542">
        <f t="shared" si="1"/>
        <v>-85</v>
      </c>
      <c r="D30" s="542">
        <v>-57</v>
      </c>
      <c r="E30" s="542">
        <v>-28</v>
      </c>
      <c r="F30" s="542">
        <f t="shared" si="2"/>
        <v>116</v>
      </c>
      <c r="G30" s="543">
        <v>50</v>
      </c>
      <c r="H30" s="543">
        <v>66</v>
      </c>
      <c r="I30" s="542">
        <f t="shared" si="3"/>
        <v>201</v>
      </c>
      <c r="J30" s="543">
        <v>107</v>
      </c>
      <c r="K30" s="543">
        <v>94</v>
      </c>
      <c r="L30" s="20"/>
      <c r="M30" s="20"/>
      <c r="N30" s="20"/>
    </row>
    <row r="31" spans="1:14" ht="13.5" customHeight="1" thickBot="1">
      <c r="A31" s="793"/>
      <c r="B31" s="794" t="s">
        <v>1044</v>
      </c>
      <c r="C31" s="544">
        <f t="shared" si="1"/>
        <v>-88</v>
      </c>
      <c r="D31" s="544">
        <v>-54</v>
      </c>
      <c r="E31" s="544">
        <v>-34</v>
      </c>
      <c r="F31" s="544">
        <f t="shared" si="2"/>
        <v>112</v>
      </c>
      <c r="G31" s="544">
        <v>58</v>
      </c>
      <c r="H31" s="544">
        <v>54</v>
      </c>
      <c r="I31" s="544">
        <f t="shared" si="3"/>
        <v>200</v>
      </c>
      <c r="J31" s="544">
        <v>112</v>
      </c>
      <c r="K31" s="544">
        <v>88</v>
      </c>
      <c r="L31" s="20"/>
      <c r="M31" s="20"/>
      <c r="N31" s="20"/>
    </row>
    <row r="32" spans="1:14" ht="13.5" customHeight="1" thickTop="1">
      <c r="A32" s="384"/>
      <c r="B32" s="384"/>
      <c r="C32" s="543"/>
      <c r="D32" s="543"/>
      <c r="E32" s="543"/>
      <c r="F32" s="543"/>
      <c r="G32" s="543"/>
      <c r="H32" s="543"/>
      <c r="I32" s="542"/>
      <c r="J32" s="543"/>
      <c r="K32" s="543"/>
      <c r="L32" s="20"/>
      <c r="M32" s="20"/>
      <c r="N32" s="20"/>
    </row>
    <row r="33" spans="1:9" ht="15.75" customHeight="1">
      <c r="A33" s="64"/>
      <c r="B33" s="64"/>
      <c r="C33" s="70"/>
      <c r="I33" s="70"/>
    </row>
    <row r="34" spans="1:11" ht="19.5" customHeight="1" thickBot="1">
      <c r="A34" s="887" t="s">
        <v>578</v>
      </c>
      <c r="B34" s="888"/>
      <c r="C34" s="888"/>
      <c r="D34" s="888"/>
      <c r="E34" s="888"/>
      <c r="F34" s="888"/>
      <c r="G34" s="888"/>
      <c r="H34" s="888"/>
      <c r="I34" s="888"/>
      <c r="J34" s="888"/>
      <c r="K34" s="888"/>
    </row>
    <row r="35" spans="1:11" s="80" customFormat="1" ht="16.5" customHeight="1" thickTop="1">
      <c r="A35" s="879" t="s">
        <v>326</v>
      </c>
      <c r="B35" s="880"/>
      <c r="C35" s="884" t="s">
        <v>54</v>
      </c>
      <c r="D35" s="885"/>
      <c r="E35" s="886"/>
      <c r="F35" s="884" t="s">
        <v>582</v>
      </c>
      <c r="G35" s="885"/>
      <c r="H35" s="886"/>
      <c r="I35" s="884" t="s">
        <v>583</v>
      </c>
      <c r="J35" s="885"/>
      <c r="K35" s="885"/>
    </row>
    <row r="36" spans="1:11" s="80" customFormat="1" ht="16.5" customHeight="1">
      <c r="A36" s="881"/>
      <c r="B36" s="882"/>
      <c r="C36" s="318" t="s">
        <v>55</v>
      </c>
      <c r="D36" s="318" t="s">
        <v>56</v>
      </c>
      <c r="E36" s="318" t="s">
        <v>57</v>
      </c>
      <c r="F36" s="318" t="s">
        <v>55</v>
      </c>
      <c r="G36" s="318" t="s">
        <v>56</v>
      </c>
      <c r="H36" s="318" t="s">
        <v>57</v>
      </c>
      <c r="I36" s="318" t="s">
        <v>55</v>
      </c>
      <c r="J36" s="318" t="s">
        <v>56</v>
      </c>
      <c r="K36" s="319" t="s">
        <v>57</v>
      </c>
    </row>
    <row r="37" spans="1:11" s="81" customFormat="1" ht="15" customHeight="1">
      <c r="A37" s="878" t="s">
        <v>960</v>
      </c>
      <c r="B37" s="878"/>
      <c r="C37" s="547">
        <f>SUM(D37:E37)</f>
        <v>1272</v>
      </c>
      <c r="D37" s="545">
        <f>G37-J37</f>
        <v>455</v>
      </c>
      <c r="E37" s="545">
        <f>H37-K37</f>
        <v>817</v>
      </c>
      <c r="F37" s="545">
        <f>SUM(G37:H37)</f>
        <v>9216</v>
      </c>
      <c r="G37" s="545">
        <f>SUM(G40:G51)</f>
        <v>4608</v>
      </c>
      <c r="H37" s="545">
        <f>SUM(H40:H51)</f>
        <v>4608</v>
      </c>
      <c r="I37" s="545">
        <f>SUM(J37:K37)</f>
        <v>7944</v>
      </c>
      <c r="J37" s="545">
        <f>SUM(J40:J51)</f>
        <v>4153</v>
      </c>
      <c r="K37" s="545">
        <f>SUM(K40:K51)</f>
        <v>3791</v>
      </c>
    </row>
    <row r="38" spans="1:11" s="81" customFormat="1" ht="15" customHeight="1">
      <c r="A38" s="876" t="s">
        <v>58</v>
      </c>
      <c r="B38" s="877"/>
      <c r="C38" s="576">
        <f>SUM(D38:E38)</f>
        <v>106</v>
      </c>
      <c r="D38" s="577">
        <f aca="true" t="shared" si="4" ref="D38:K38">D37/12</f>
        <v>37.916666666666664</v>
      </c>
      <c r="E38" s="577">
        <f t="shared" si="4"/>
        <v>68.08333333333333</v>
      </c>
      <c r="F38" s="577">
        <f t="shared" si="4"/>
        <v>768</v>
      </c>
      <c r="G38" s="577">
        <f t="shared" si="4"/>
        <v>384</v>
      </c>
      <c r="H38" s="577">
        <f t="shared" si="4"/>
        <v>384</v>
      </c>
      <c r="I38" s="577">
        <f t="shared" si="4"/>
        <v>662</v>
      </c>
      <c r="J38" s="577">
        <f t="shared" si="4"/>
        <v>346.0833333333333</v>
      </c>
      <c r="K38" s="577">
        <f t="shared" si="4"/>
        <v>315.9166666666667</v>
      </c>
    </row>
    <row r="39" spans="1:11" s="81" customFormat="1" ht="11.25" customHeight="1">
      <c r="A39" s="383"/>
      <c r="B39" s="383"/>
      <c r="C39" s="578"/>
      <c r="D39" s="574"/>
      <c r="E39" s="574"/>
      <c r="F39" s="574"/>
      <c r="G39" s="574"/>
      <c r="H39" s="574"/>
      <c r="I39" s="574"/>
      <c r="J39" s="574"/>
      <c r="K39" s="574"/>
    </row>
    <row r="40" spans="1:14" ht="13.5" customHeight="1">
      <c r="A40" s="795"/>
      <c r="B40" s="797" t="s">
        <v>1045</v>
      </c>
      <c r="C40" s="574">
        <f>SUM(D40:E40)</f>
        <v>-56</v>
      </c>
      <c r="D40" s="574">
        <v>-38</v>
      </c>
      <c r="E40" s="574">
        <v>-18</v>
      </c>
      <c r="F40" s="574">
        <f>SUM(G40:H40)</f>
        <v>578</v>
      </c>
      <c r="G40" s="574">
        <v>269</v>
      </c>
      <c r="H40" s="574">
        <v>309</v>
      </c>
      <c r="I40" s="574">
        <f>SUM(J40:K40)</f>
        <v>634</v>
      </c>
      <c r="J40" s="574">
        <v>307</v>
      </c>
      <c r="K40" s="574">
        <v>327</v>
      </c>
      <c r="L40" s="20"/>
      <c r="M40" s="20"/>
      <c r="N40" s="20"/>
    </row>
    <row r="41" spans="1:14" ht="13.5" customHeight="1">
      <c r="A41" s="795"/>
      <c r="B41" s="797" t="s">
        <v>1046</v>
      </c>
      <c r="C41" s="574">
        <f>SUM(D41:E41)</f>
        <v>18</v>
      </c>
      <c r="D41" s="574">
        <v>-8</v>
      </c>
      <c r="E41" s="574">
        <v>26</v>
      </c>
      <c r="F41" s="574">
        <f>SUM(G41:H41)</f>
        <v>667</v>
      </c>
      <c r="G41" s="748">
        <v>336</v>
      </c>
      <c r="H41" s="748">
        <v>331</v>
      </c>
      <c r="I41" s="574">
        <f>SUM(J41:K41)</f>
        <v>649</v>
      </c>
      <c r="J41" s="748">
        <v>344</v>
      </c>
      <c r="K41" s="748">
        <v>305</v>
      </c>
      <c r="L41" s="20"/>
      <c r="M41" s="20"/>
      <c r="N41" s="20"/>
    </row>
    <row r="42" spans="1:14" ht="13.5" customHeight="1">
      <c r="A42" s="795"/>
      <c r="B42" s="797" t="s">
        <v>1047</v>
      </c>
      <c r="C42" s="574">
        <f>SUM(D42:E42)</f>
        <v>163</v>
      </c>
      <c r="D42" s="574">
        <v>16</v>
      </c>
      <c r="E42" s="574">
        <v>147</v>
      </c>
      <c r="F42" s="574">
        <f>SUM(G42:H42)</f>
        <v>1583</v>
      </c>
      <c r="G42" s="748">
        <v>802</v>
      </c>
      <c r="H42" s="748">
        <v>781</v>
      </c>
      <c r="I42" s="574">
        <f>SUM(J42:K42)</f>
        <v>1420</v>
      </c>
      <c r="J42" s="748">
        <v>786</v>
      </c>
      <c r="K42" s="748">
        <v>634</v>
      </c>
      <c r="L42" s="20"/>
      <c r="M42" s="20"/>
      <c r="N42" s="20"/>
    </row>
    <row r="43" spans="1:14" ht="13.5" customHeight="1">
      <c r="A43" s="795"/>
      <c r="B43" s="797" t="s">
        <v>1048</v>
      </c>
      <c r="C43" s="574">
        <f aca="true" t="shared" si="5" ref="C43:C51">SUM(D43:E43)</f>
        <v>360</v>
      </c>
      <c r="D43" s="574">
        <v>173</v>
      </c>
      <c r="E43" s="574">
        <v>187</v>
      </c>
      <c r="F43" s="574">
        <f>SUM(G43:H43)</f>
        <v>1079</v>
      </c>
      <c r="G43" s="748">
        <v>541</v>
      </c>
      <c r="H43" s="748">
        <v>538</v>
      </c>
      <c r="I43" s="574">
        <f aca="true" t="shared" si="6" ref="I43:I51">SUM(J43:K43)</f>
        <v>719</v>
      </c>
      <c r="J43" s="748">
        <v>368</v>
      </c>
      <c r="K43" s="748">
        <v>351</v>
      </c>
      <c r="L43" s="20"/>
      <c r="M43" s="20"/>
      <c r="N43" s="20"/>
    </row>
    <row r="44" spans="1:14" ht="13.5" customHeight="1">
      <c r="A44" s="795"/>
      <c r="B44" s="797" t="s">
        <v>1053</v>
      </c>
      <c r="C44" s="574">
        <f t="shared" si="5"/>
        <v>56</v>
      </c>
      <c r="D44" s="574">
        <v>19</v>
      </c>
      <c r="E44" s="574">
        <v>37</v>
      </c>
      <c r="F44" s="574">
        <f aca="true" t="shared" si="7" ref="F44:F51">SUM(G44:H44)</f>
        <v>491</v>
      </c>
      <c r="G44" s="748">
        <v>248</v>
      </c>
      <c r="H44" s="748">
        <v>243</v>
      </c>
      <c r="I44" s="574">
        <f t="shared" si="6"/>
        <v>435</v>
      </c>
      <c r="J44" s="748">
        <v>229</v>
      </c>
      <c r="K44" s="748">
        <v>206</v>
      </c>
      <c r="L44" s="20"/>
      <c r="M44" s="20"/>
      <c r="N44" s="20"/>
    </row>
    <row r="45" spans="1:14" ht="13.5" customHeight="1">
      <c r="A45" s="795"/>
      <c r="B45" s="797" t="s">
        <v>1052</v>
      </c>
      <c r="C45" s="574">
        <f t="shared" si="5"/>
        <v>57</v>
      </c>
      <c r="D45" s="574">
        <v>-3</v>
      </c>
      <c r="E45" s="574">
        <v>60</v>
      </c>
      <c r="F45" s="574">
        <f t="shared" si="7"/>
        <v>691</v>
      </c>
      <c r="G45" s="748">
        <v>355</v>
      </c>
      <c r="H45" s="748">
        <v>336</v>
      </c>
      <c r="I45" s="574">
        <f t="shared" si="6"/>
        <v>634</v>
      </c>
      <c r="J45" s="748">
        <v>358</v>
      </c>
      <c r="K45" s="748">
        <v>276</v>
      </c>
      <c r="L45" s="20"/>
      <c r="M45" s="20"/>
      <c r="N45" s="20"/>
    </row>
    <row r="46" spans="1:14" ht="13.5" customHeight="1">
      <c r="A46" s="795"/>
      <c r="B46" s="797" t="s">
        <v>1051</v>
      </c>
      <c r="C46" s="574">
        <f t="shared" si="5"/>
        <v>97</v>
      </c>
      <c r="D46" s="574">
        <v>27</v>
      </c>
      <c r="E46" s="574">
        <v>70</v>
      </c>
      <c r="F46" s="574">
        <f t="shared" si="7"/>
        <v>728</v>
      </c>
      <c r="G46" s="748">
        <v>361</v>
      </c>
      <c r="H46" s="748">
        <v>367</v>
      </c>
      <c r="I46" s="574">
        <f t="shared" si="6"/>
        <v>631</v>
      </c>
      <c r="J46" s="748">
        <v>334</v>
      </c>
      <c r="K46" s="748">
        <v>297</v>
      </c>
      <c r="L46" s="20"/>
      <c r="M46" s="20"/>
      <c r="N46" s="20"/>
    </row>
    <row r="47" spans="1:14" ht="13.5" customHeight="1">
      <c r="A47" s="795"/>
      <c r="B47" s="797" t="s">
        <v>1050</v>
      </c>
      <c r="C47" s="574">
        <f t="shared" si="5"/>
        <v>78</v>
      </c>
      <c r="D47" s="574">
        <v>43</v>
      </c>
      <c r="E47" s="574">
        <v>35</v>
      </c>
      <c r="F47" s="574">
        <f t="shared" si="7"/>
        <v>640</v>
      </c>
      <c r="G47" s="748">
        <v>321</v>
      </c>
      <c r="H47" s="748">
        <v>319</v>
      </c>
      <c r="I47" s="574">
        <f t="shared" si="6"/>
        <v>562</v>
      </c>
      <c r="J47" s="748">
        <v>278</v>
      </c>
      <c r="K47" s="748">
        <v>284</v>
      </c>
      <c r="L47" s="20"/>
      <c r="M47" s="83"/>
      <c r="N47" s="83"/>
    </row>
    <row r="48" spans="1:14" ht="13.5" customHeight="1">
      <c r="A48" s="795"/>
      <c r="B48" s="797" t="s">
        <v>1049</v>
      </c>
      <c r="C48" s="574">
        <f t="shared" si="5"/>
        <v>171</v>
      </c>
      <c r="D48" s="574">
        <v>74</v>
      </c>
      <c r="E48" s="574">
        <v>97</v>
      </c>
      <c r="F48" s="574">
        <f t="shared" si="7"/>
        <v>740</v>
      </c>
      <c r="G48" s="748">
        <v>373</v>
      </c>
      <c r="H48" s="748">
        <v>367</v>
      </c>
      <c r="I48" s="574">
        <f t="shared" si="6"/>
        <v>569</v>
      </c>
      <c r="J48" s="748">
        <v>299</v>
      </c>
      <c r="K48" s="748">
        <v>270</v>
      </c>
      <c r="L48" s="20"/>
      <c r="M48" s="83"/>
      <c r="N48" s="83"/>
    </row>
    <row r="49" spans="1:14" ht="13.5" customHeight="1">
      <c r="A49" s="795"/>
      <c r="B49" s="792" t="s">
        <v>1042</v>
      </c>
      <c r="C49" s="574">
        <f t="shared" si="5"/>
        <v>79</v>
      </c>
      <c r="D49" s="574">
        <v>31</v>
      </c>
      <c r="E49" s="574">
        <v>48</v>
      </c>
      <c r="F49" s="574">
        <f t="shared" si="7"/>
        <v>642</v>
      </c>
      <c r="G49" s="748">
        <v>326</v>
      </c>
      <c r="H49" s="748">
        <v>316</v>
      </c>
      <c r="I49" s="574">
        <f t="shared" si="6"/>
        <v>563</v>
      </c>
      <c r="J49" s="748">
        <v>295</v>
      </c>
      <c r="K49" s="748">
        <v>268</v>
      </c>
      <c r="L49" s="20"/>
      <c r="M49" s="20"/>
      <c r="N49" s="20"/>
    </row>
    <row r="50" spans="1:14" ht="13.5" customHeight="1">
      <c r="A50" s="795"/>
      <c r="B50" s="792" t="s">
        <v>1043</v>
      </c>
      <c r="C50" s="574">
        <f t="shared" si="5"/>
        <v>118</v>
      </c>
      <c r="D50" s="574">
        <v>61</v>
      </c>
      <c r="E50" s="574">
        <v>57</v>
      </c>
      <c r="F50" s="574">
        <f t="shared" si="7"/>
        <v>686</v>
      </c>
      <c r="G50" s="748">
        <v>344</v>
      </c>
      <c r="H50" s="748">
        <v>342</v>
      </c>
      <c r="I50" s="574">
        <f t="shared" si="6"/>
        <v>568</v>
      </c>
      <c r="J50" s="748">
        <v>283</v>
      </c>
      <c r="K50" s="748">
        <v>285</v>
      </c>
      <c r="L50" s="20"/>
      <c r="M50" s="20"/>
      <c r="N50" s="20"/>
    </row>
    <row r="51" spans="1:11" s="49" customFormat="1" ht="13.5" customHeight="1" thickBot="1">
      <c r="A51" s="793"/>
      <c r="B51" s="794" t="s">
        <v>1044</v>
      </c>
      <c r="C51" s="579">
        <f t="shared" si="5"/>
        <v>131</v>
      </c>
      <c r="D51" s="575">
        <v>60</v>
      </c>
      <c r="E51" s="575">
        <v>71</v>
      </c>
      <c r="F51" s="575">
        <f t="shared" si="7"/>
        <v>691</v>
      </c>
      <c r="G51" s="575">
        <v>332</v>
      </c>
      <c r="H51" s="575">
        <v>359</v>
      </c>
      <c r="I51" s="575">
        <f t="shared" si="6"/>
        <v>560</v>
      </c>
      <c r="J51" s="575">
        <v>272</v>
      </c>
      <c r="K51" s="575">
        <v>288</v>
      </c>
    </row>
    <row r="52" spans="1:11" ht="18" customHeight="1" thickTop="1">
      <c r="A52" s="64" t="s">
        <v>604</v>
      </c>
      <c r="B52" s="64"/>
      <c r="C52" s="70"/>
      <c r="K52" s="155"/>
    </row>
    <row r="53" spans="1:14" s="57" customFormat="1" ht="18" customHeight="1">
      <c r="A53" s="64" t="s">
        <v>1036</v>
      </c>
      <c r="C53" s="148"/>
      <c r="I53" s="148"/>
      <c r="J53" s="148"/>
      <c r="K53" s="148"/>
      <c r="L53" s="148"/>
      <c r="N53" s="148"/>
    </row>
    <row r="54" spans="1:14" s="57" customFormat="1" ht="18" customHeight="1">
      <c r="A54" s="61" t="s">
        <v>1041</v>
      </c>
      <c r="C54" s="148"/>
      <c r="I54" s="148"/>
      <c r="J54" s="148"/>
      <c r="K54" s="148"/>
      <c r="L54" s="148"/>
      <c r="N54" s="148"/>
    </row>
    <row r="55" spans="1:14" s="57" customFormat="1" ht="18" customHeight="1">
      <c r="A55" s="359" t="s">
        <v>1054</v>
      </c>
      <c r="B55" s="324"/>
      <c r="C55" s="325"/>
      <c r="D55" s="324"/>
      <c r="E55" s="324"/>
      <c r="F55" s="324"/>
      <c r="G55" s="324"/>
      <c r="I55" s="148"/>
      <c r="J55" s="148"/>
      <c r="K55" s="148"/>
      <c r="L55" s="148"/>
      <c r="N55" s="148"/>
    </row>
    <row r="56" spans="1:14" s="57" customFormat="1" ht="18" customHeight="1">
      <c r="A56" s="360"/>
      <c r="C56" s="148"/>
      <c r="I56" s="148"/>
      <c r="J56" s="148"/>
      <c r="K56" s="148"/>
      <c r="L56" s="148"/>
      <c r="N56" s="148"/>
    </row>
    <row r="57" ht="12">
      <c r="A57" s="154" t="s">
        <v>864</v>
      </c>
    </row>
    <row r="62" ht="12">
      <c r="A62" s="18"/>
    </row>
    <row r="63" ht="12">
      <c r="A63" s="18"/>
    </row>
  </sheetData>
  <sheetProtection/>
  <mergeCells count="20">
    <mergeCell ref="A1:K1"/>
    <mergeCell ref="I3:K3"/>
    <mergeCell ref="F3:H3"/>
    <mergeCell ref="C3:E3"/>
    <mergeCell ref="B3:B4"/>
    <mergeCell ref="A3:A4"/>
    <mergeCell ref="I35:K35"/>
    <mergeCell ref="C35:E35"/>
    <mergeCell ref="F35:H35"/>
    <mergeCell ref="A34:K34"/>
    <mergeCell ref="A14:K14"/>
    <mergeCell ref="C15:E15"/>
    <mergeCell ref="F15:H15"/>
    <mergeCell ref="I15:K15"/>
    <mergeCell ref="A38:B38"/>
    <mergeCell ref="A37:B37"/>
    <mergeCell ref="A35:B36"/>
    <mergeCell ref="A15:B16"/>
    <mergeCell ref="A18:B18"/>
    <mergeCell ref="A17:B17"/>
  </mergeCells>
  <printOptions/>
  <pageMargins left="0.7086614173228347" right="0.17" top="0.35433070866141736" bottom="0.7480314960629921" header="0.31496062992125984" footer="0.31496062992125984"/>
  <pageSetup blackAndWhite="1" fitToHeight="1" fitToWidth="1" horizontalDpi="600" verticalDpi="600" orientation="portrait" paperSize="9" scale="97" r:id="rId1"/>
  <ignoredErrors>
    <ignoredError sqref="I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30" zoomScaleNormal="130" zoomScaleSheetLayoutView="100" workbookViewId="0" topLeftCell="A1">
      <selection activeCell="A61" sqref="A61"/>
    </sheetView>
  </sheetViews>
  <sheetFormatPr defaultColWidth="9.00390625" defaultRowHeight="13.5"/>
  <cols>
    <col min="1" max="1" width="15.00390625" style="87" customWidth="1"/>
    <col min="2" max="7" width="6.75390625" style="86" customWidth="1"/>
    <col min="8" max="9" width="6.75390625" style="495" customWidth="1"/>
    <col min="10" max="11" width="6.75390625" style="492" customWidth="1"/>
    <col min="12" max="16384" width="9.00390625" style="86" customWidth="1"/>
  </cols>
  <sheetData>
    <row r="1" spans="1:9" ht="21" customHeight="1">
      <c r="A1" s="85" t="s">
        <v>962</v>
      </c>
      <c r="I1" s="493"/>
    </row>
    <row r="2" spans="1:11" ht="12.75" customHeight="1" thickBot="1">
      <c r="A2" s="85"/>
      <c r="I2" s="493"/>
      <c r="K2" s="856" t="s">
        <v>978</v>
      </c>
    </row>
    <row r="3" spans="1:12" ht="14.25" thickTop="1">
      <c r="A3" s="897" t="s">
        <v>311</v>
      </c>
      <c r="B3" s="895" t="s">
        <v>980</v>
      </c>
      <c r="C3" s="896"/>
      <c r="D3" s="895" t="s">
        <v>981</v>
      </c>
      <c r="E3" s="896"/>
      <c r="F3" s="895" t="s">
        <v>982</v>
      </c>
      <c r="G3" s="896"/>
      <c r="H3" s="895" t="s">
        <v>983</v>
      </c>
      <c r="I3" s="896"/>
      <c r="J3" s="895" t="s">
        <v>961</v>
      </c>
      <c r="K3" s="896"/>
      <c r="L3" s="504"/>
    </row>
    <row r="4" spans="1:11" ht="13.5">
      <c r="A4" s="898"/>
      <c r="B4" s="254" t="s">
        <v>413</v>
      </c>
      <c r="C4" s="253" t="s">
        <v>305</v>
      </c>
      <c r="D4" s="254" t="s">
        <v>413</v>
      </c>
      <c r="E4" s="253" t="s">
        <v>305</v>
      </c>
      <c r="F4" s="254" t="s">
        <v>413</v>
      </c>
      <c r="G4" s="254" t="s">
        <v>305</v>
      </c>
      <c r="H4" s="532" t="s">
        <v>325</v>
      </c>
      <c r="I4" s="494" t="s">
        <v>324</v>
      </c>
      <c r="J4" s="602" t="s">
        <v>325</v>
      </c>
      <c r="K4" s="494" t="s">
        <v>324</v>
      </c>
    </row>
    <row r="5" spans="1:11" ht="13.5">
      <c r="A5" s="471" t="s">
        <v>414</v>
      </c>
      <c r="B5" s="472">
        <v>97951</v>
      </c>
      <c r="C5" s="335">
        <v>239348</v>
      </c>
      <c r="D5" s="271">
        <v>99112</v>
      </c>
      <c r="E5" s="271">
        <v>240046</v>
      </c>
      <c r="F5" s="443">
        <v>100278</v>
      </c>
      <c r="G5" s="499">
        <v>240618</v>
      </c>
      <c r="H5" s="493">
        <v>101862</v>
      </c>
      <c r="I5" s="493">
        <v>242003</v>
      </c>
      <c r="J5" s="603">
        <v>102867</v>
      </c>
      <c r="K5" s="604">
        <v>241887</v>
      </c>
    </row>
    <row r="6" spans="1:11" ht="8.25" customHeight="1">
      <c r="A6" s="255"/>
      <c r="B6" s="333"/>
      <c r="C6" s="334"/>
      <c r="D6" s="342"/>
      <c r="E6" s="342"/>
      <c r="F6" s="443"/>
      <c r="G6" s="335"/>
      <c r="J6" s="605"/>
      <c r="K6" s="606"/>
    </row>
    <row r="7" spans="1:11" ht="13.5">
      <c r="A7" s="257" t="s">
        <v>192</v>
      </c>
      <c r="B7" s="267">
        <v>443</v>
      </c>
      <c r="C7" s="270">
        <v>1002</v>
      </c>
      <c r="D7" s="342">
        <v>439</v>
      </c>
      <c r="E7" s="342">
        <v>996</v>
      </c>
      <c r="F7" s="341">
        <v>431</v>
      </c>
      <c r="G7" s="500">
        <v>957</v>
      </c>
      <c r="H7" s="495">
        <v>438</v>
      </c>
      <c r="I7" s="495">
        <v>959</v>
      </c>
      <c r="J7" s="605">
        <v>445</v>
      </c>
      <c r="K7" s="606">
        <v>955</v>
      </c>
    </row>
    <row r="8" spans="1:12" ht="13.5">
      <c r="A8" s="257" t="s">
        <v>196</v>
      </c>
      <c r="B8" s="267">
        <v>288</v>
      </c>
      <c r="C8" s="270">
        <v>705</v>
      </c>
      <c r="D8" s="342">
        <v>293</v>
      </c>
      <c r="E8" s="342">
        <v>701</v>
      </c>
      <c r="F8" s="341">
        <v>262</v>
      </c>
      <c r="G8" s="500">
        <v>595</v>
      </c>
      <c r="H8" s="495">
        <v>243</v>
      </c>
      <c r="I8" s="495">
        <v>497</v>
      </c>
      <c r="J8" s="605">
        <v>241</v>
      </c>
      <c r="K8" s="606">
        <v>493</v>
      </c>
      <c r="L8" s="504"/>
    </row>
    <row r="9" spans="1:11" ht="13.5">
      <c r="A9" s="257" t="s">
        <v>200</v>
      </c>
      <c r="B9" s="267">
        <v>405</v>
      </c>
      <c r="C9" s="270">
        <v>925</v>
      </c>
      <c r="D9" s="342">
        <v>404</v>
      </c>
      <c r="E9" s="342">
        <v>918</v>
      </c>
      <c r="F9" s="341">
        <v>412</v>
      </c>
      <c r="G9" s="500">
        <v>905</v>
      </c>
      <c r="H9" s="495">
        <v>412</v>
      </c>
      <c r="I9" s="495">
        <v>899</v>
      </c>
      <c r="J9" s="605">
        <v>413</v>
      </c>
      <c r="K9" s="606">
        <v>901</v>
      </c>
    </row>
    <row r="10" spans="1:12" ht="13.5">
      <c r="A10" s="257" t="s">
        <v>204</v>
      </c>
      <c r="B10" s="259" t="s">
        <v>852</v>
      </c>
      <c r="C10" s="314" t="s">
        <v>852</v>
      </c>
      <c r="D10" s="385" t="s">
        <v>852</v>
      </c>
      <c r="E10" s="385" t="s">
        <v>852</v>
      </c>
      <c r="F10" s="444" t="s">
        <v>852</v>
      </c>
      <c r="G10" s="501" t="s">
        <v>852</v>
      </c>
      <c r="H10" s="533" t="s">
        <v>852</v>
      </c>
      <c r="I10" s="553" t="s">
        <v>852</v>
      </c>
      <c r="J10" s="718" t="s">
        <v>852</v>
      </c>
      <c r="K10" s="553" t="s">
        <v>852</v>
      </c>
      <c r="L10" s="504"/>
    </row>
    <row r="11" spans="1:11" ht="13.5">
      <c r="A11" s="257"/>
      <c r="B11" s="256"/>
      <c r="C11" s="316"/>
      <c r="D11" s="386"/>
      <c r="E11" s="386"/>
      <c r="F11" s="475"/>
      <c r="G11" s="502"/>
      <c r="J11" s="605"/>
      <c r="K11" s="606"/>
    </row>
    <row r="12" spans="1:11" ht="13.5">
      <c r="A12" s="257" t="s">
        <v>208</v>
      </c>
      <c r="B12" s="258">
        <v>572</v>
      </c>
      <c r="C12" s="317">
        <v>1303</v>
      </c>
      <c r="D12" s="342">
        <v>569</v>
      </c>
      <c r="E12" s="342">
        <v>1303</v>
      </c>
      <c r="F12" s="341">
        <v>573</v>
      </c>
      <c r="G12" s="500">
        <v>1320</v>
      </c>
      <c r="H12" s="495">
        <v>583</v>
      </c>
      <c r="I12" s="495">
        <v>1322</v>
      </c>
      <c r="J12" s="605">
        <v>586</v>
      </c>
      <c r="K12" s="606">
        <v>1305</v>
      </c>
    </row>
    <row r="13" spans="1:11" ht="13.5">
      <c r="A13" s="257" t="s">
        <v>212</v>
      </c>
      <c r="B13" s="258">
        <v>411</v>
      </c>
      <c r="C13" s="317">
        <v>981</v>
      </c>
      <c r="D13" s="342">
        <v>420</v>
      </c>
      <c r="E13" s="342">
        <v>994</v>
      </c>
      <c r="F13" s="341">
        <v>425</v>
      </c>
      <c r="G13" s="500">
        <v>994</v>
      </c>
      <c r="H13" s="495">
        <v>429</v>
      </c>
      <c r="I13" s="495">
        <v>985</v>
      </c>
      <c r="J13" s="605">
        <v>430</v>
      </c>
      <c r="K13" s="606">
        <v>984</v>
      </c>
    </row>
    <row r="14" spans="1:11" ht="13.5">
      <c r="A14" s="257" t="s">
        <v>216</v>
      </c>
      <c r="B14" s="258">
        <v>504</v>
      </c>
      <c r="C14" s="317">
        <v>1332</v>
      </c>
      <c r="D14" s="342">
        <v>507</v>
      </c>
      <c r="E14" s="342">
        <v>1333</v>
      </c>
      <c r="F14" s="341">
        <v>509</v>
      </c>
      <c r="G14" s="500">
        <v>1323</v>
      </c>
      <c r="H14" s="495">
        <v>518</v>
      </c>
      <c r="I14" s="495">
        <v>1343</v>
      </c>
      <c r="J14" s="605">
        <v>521</v>
      </c>
      <c r="K14" s="606">
        <v>1347</v>
      </c>
    </row>
    <row r="15" spans="1:11" ht="13.5">
      <c r="A15" s="257" t="s">
        <v>220</v>
      </c>
      <c r="B15" s="258">
        <v>760</v>
      </c>
      <c r="C15" s="317">
        <v>1762</v>
      </c>
      <c r="D15" s="342">
        <v>769</v>
      </c>
      <c r="E15" s="342">
        <v>1752</v>
      </c>
      <c r="F15" s="341">
        <v>773</v>
      </c>
      <c r="G15" s="500">
        <v>1753</v>
      </c>
      <c r="H15" s="495">
        <v>782</v>
      </c>
      <c r="I15" s="495">
        <v>1757</v>
      </c>
      <c r="J15" s="605">
        <v>799</v>
      </c>
      <c r="K15" s="606">
        <v>1767</v>
      </c>
    </row>
    <row r="16" spans="1:11" ht="13.5">
      <c r="A16" s="257" t="s">
        <v>224</v>
      </c>
      <c r="B16" s="258">
        <v>873</v>
      </c>
      <c r="C16" s="317">
        <v>1957</v>
      </c>
      <c r="D16" s="342">
        <v>864</v>
      </c>
      <c r="E16" s="342">
        <v>1949</v>
      </c>
      <c r="F16" s="341">
        <v>881</v>
      </c>
      <c r="G16" s="500">
        <v>1937</v>
      </c>
      <c r="H16" s="495">
        <v>878</v>
      </c>
      <c r="I16" s="495">
        <v>1919</v>
      </c>
      <c r="J16" s="605">
        <v>886</v>
      </c>
      <c r="K16" s="606">
        <v>1905</v>
      </c>
    </row>
    <row r="17" spans="1:11" ht="13.5">
      <c r="A17" s="257"/>
      <c r="B17" s="256"/>
      <c r="C17" s="316"/>
      <c r="D17" s="342"/>
      <c r="E17" s="342"/>
      <c r="F17" s="341"/>
      <c r="G17" s="500"/>
      <c r="J17" s="605"/>
      <c r="K17" s="606"/>
    </row>
    <row r="18" spans="1:11" ht="13.5">
      <c r="A18" s="257" t="s">
        <v>227</v>
      </c>
      <c r="B18" s="258">
        <v>717</v>
      </c>
      <c r="C18" s="317">
        <v>1332</v>
      </c>
      <c r="D18" s="342">
        <v>760</v>
      </c>
      <c r="E18" s="342">
        <v>1429</v>
      </c>
      <c r="F18" s="341">
        <v>815</v>
      </c>
      <c r="G18" s="500">
        <v>1528</v>
      </c>
      <c r="H18" s="495">
        <v>881</v>
      </c>
      <c r="I18" s="495">
        <v>1647</v>
      </c>
      <c r="J18" s="605">
        <v>929</v>
      </c>
      <c r="K18" s="606">
        <v>1749</v>
      </c>
    </row>
    <row r="19" spans="1:11" ht="13.5">
      <c r="A19" s="257" t="s">
        <v>230</v>
      </c>
      <c r="B19" s="258">
        <v>1107</v>
      </c>
      <c r="C19" s="317">
        <v>2650</v>
      </c>
      <c r="D19" s="342">
        <v>1099</v>
      </c>
      <c r="E19" s="342">
        <v>2620</v>
      </c>
      <c r="F19" s="341">
        <v>1104</v>
      </c>
      <c r="G19" s="500">
        <v>2615</v>
      </c>
      <c r="H19" s="495">
        <v>1129</v>
      </c>
      <c r="I19" s="495">
        <v>2634</v>
      </c>
      <c r="J19" s="605">
        <v>1098</v>
      </c>
      <c r="K19" s="606">
        <v>2566</v>
      </c>
    </row>
    <row r="20" spans="1:11" ht="13.5">
      <c r="A20" s="257" t="s">
        <v>234</v>
      </c>
      <c r="B20" s="258">
        <v>988</v>
      </c>
      <c r="C20" s="317">
        <v>1998</v>
      </c>
      <c r="D20" s="342">
        <v>1047</v>
      </c>
      <c r="E20" s="342">
        <v>2117</v>
      </c>
      <c r="F20" s="341">
        <v>1080</v>
      </c>
      <c r="G20" s="500">
        <v>2138</v>
      </c>
      <c r="H20" s="495">
        <v>1113</v>
      </c>
      <c r="I20" s="495">
        <v>2172</v>
      </c>
      <c r="J20" s="605">
        <v>1148</v>
      </c>
      <c r="K20" s="606">
        <v>2228</v>
      </c>
    </row>
    <row r="21" spans="1:11" ht="13.5">
      <c r="A21" s="257" t="s">
        <v>238</v>
      </c>
      <c r="B21" s="258">
        <v>494</v>
      </c>
      <c r="C21" s="317">
        <v>1080</v>
      </c>
      <c r="D21" s="342">
        <v>506</v>
      </c>
      <c r="E21" s="342">
        <v>1100</v>
      </c>
      <c r="F21" s="341">
        <v>509</v>
      </c>
      <c r="G21" s="500">
        <v>1125</v>
      </c>
      <c r="H21" s="495">
        <v>509</v>
      </c>
      <c r="I21" s="495">
        <v>1122</v>
      </c>
      <c r="J21" s="605">
        <v>524</v>
      </c>
      <c r="K21" s="606">
        <v>1156</v>
      </c>
    </row>
    <row r="22" spans="1:11" ht="13.5">
      <c r="A22" s="257"/>
      <c r="B22" s="256"/>
      <c r="C22" s="316"/>
      <c r="D22" s="342"/>
      <c r="E22" s="342"/>
      <c r="F22" s="341"/>
      <c r="G22" s="500"/>
      <c r="J22" s="605"/>
      <c r="K22" s="606"/>
    </row>
    <row r="23" spans="1:11" ht="13.5">
      <c r="A23" s="257" t="s">
        <v>242</v>
      </c>
      <c r="B23" s="258">
        <v>941</v>
      </c>
      <c r="C23" s="317">
        <v>1908</v>
      </c>
      <c r="D23" s="342">
        <v>937</v>
      </c>
      <c r="E23" s="342">
        <v>1863</v>
      </c>
      <c r="F23" s="341">
        <v>946</v>
      </c>
      <c r="G23" s="500">
        <v>1891</v>
      </c>
      <c r="H23" s="495">
        <v>973</v>
      </c>
      <c r="I23" s="495">
        <v>1897</v>
      </c>
      <c r="J23" s="605">
        <v>989</v>
      </c>
      <c r="K23" s="606">
        <v>1915</v>
      </c>
    </row>
    <row r="24" spans="1:11" ht="13.5">
      <c r="A24" s="257" t="s">
        <v>245</v>
      </c>
      <c r="B24" s="258">
        <v>435</v>
      </c>
      <c r="C24" s="317">
        <v>946</v>
      </c>
      <c r="D24" s="342">
        <v>415</v>
      </c>
      <c r="E24" s="342">
        <v>924</v>
      </c>
      <c r="F24" s="341">
        <v>442</v>
      </c>
      <c r="G24" s="500">
        <v>970</v>
      </c>
      <c r="H24" s="495">
        <v>436</v>
      </c>
      <c r="I24" s="495">
        <v>972</v>
      </c>
      <c r="J24" s="605">
        <v>461</v>
      </c>
      <c r="K24" s="606">
        <v>1008</v>
      </c>
    </row>
    <row r="25" spans="1:11" ht="13.5">
      <c r="A25" s="257" t="s">
        <v>248</v>
      </c>
      <c r="B25" s="258">
        <v>645</v>
      </c>
      <c r="C25" s="317">
        <v>1336</v>
      </c>
      <c r="D25" s="342">
        <v>673</v>
      </c>
      <c r="E25" s="342">
        <v>1340</v>
      </c>
      <c r="F25" s="341">
        <v>682</v>
      </c>
      <c r="G25" s="500">
        <v>1367</v>
      </c>
      <c r="H25" s="495">
        <v>683</v>
      </c>
      <c r="I25" s="495">
        <v>1369</v>
      </c>
      <c r="J25" s="605">
        <v>689</v>
      </c>
      <c r="K25" s="606">
        <v>1368</v>
      </c>
    </row>
    <row r="26" spans="1:11" ht="13.5">
      <c r="A26" s="257"/>
      <c r="B26" s="256"/>
      <c r="C26" s="316"/>
      <c r="D26" s="342"/>
      <c r="E26" s="342"/>
      <c r="F26" s="341"/>
      <c r="G26" s="500"/>
      <c r="J26" s="605"/>
      <c r="K26" s="606"/>
    </row>
    <row r="27" spans="1:11" ht="13.5">
      <c r="A27" s="257" t="s">
        <v>252</v>
      </c>
      <c r="B27" s="258">
        <v>983</v>
      </c>
      <c r="C27" s="317">
        <v>1949</v>
      </c>
      <c r="D27" s="342">
        <v>1049</v>
      </c>
      <c r="E27" s="342">
        <v>2087</v>
      </c>
      <c r="F27" s="341">
        <v>1043</v>
      </c>
      <c r="G27" s="500">
        <v>2069</v>
      </c>
      <c r="H27" s="495">
        <v>1063</v>
      </c>
      <c r="I27" s="495">
        <v>2074</v>
      </c>
      <c r="J27" s="605">
        <v>1065</v>
      </c>
      <c r="K27" s="606">
        <v>2050</v>
      </c>
    </row>
    <row r="28" spans="1:11" ht="13.5">
      <c r="A28" s="257" t="s">
        <v>256</v>
      </c>
      <c r="B28" s="258">
        <v>468</v>
      </c>
      <c r="C28" s="317">
        <v>1109</v>
      </c>
      <c r="D28" s="342">
        <v>465</v>
      </c>
      <c r="E28" s="342">
        <v>1083</v>
      </c>
      <c r="F28" s="341">
        <v>473</v>
      </c>
      <c r="G28" s="500">
        <v>1097</v>
      </c>
      <c r="H28" s="495">
        <v>478</v>
      </c>
      <c r="I28" s="495">
        <v>1106</v>
      </c>
      <c r="J28" s="605">
        <v>482</v>
      </c>
      <c r="K28" s="606">
        <v>1117</v>
      </c>
    </row>
    <row r="29" spans="1:11" ht="13.5">
      <c r="A29" s="257"/>
      <c r="B29" s="256"/>
      <c r="C29" s="316"/>
      <c r="D29" s="342"/>
      <c r="E29" s="342"/>
      <c r="F29" s="341"/>
      <c r="G29" s="500"/>
      <c r="J29" s="605"/>
      <c r="K29" s="606"/>
    </row>
    <row r="30" spans="1:11" ht="13.5">
      <c r="A30" s="257" t="s">
        <v>260</v>
      </c>
      <c r="B30" s="258">
        <v>358</v>
      </c>
      <c r="C30" s="317">
        <v>926</v>
      </c>
      <c r="D30" s="342">
        <v>353</v>
      </c>
      <c r="E30" s="342">
        <v>903</v>
      </c>
      <c r="F30" s="341">
        <v>365</v>
      </c>
      <c r="G30" s="500">
        <v>909</v>
      </c>
      <c r="H30" s="495">
        <v>375</v>
      </c>
      <c r="I30" s="495">
        <v>904</v>
      </c>
      <c r="J30" s="605">
        <v>380</v>
      </c>
      <c r="K30" s="606">
        <v>899</v>
      </c>
    </row>
    <row r="31" spans="1:11" ht="13.5">
      <c r="A31" s="257" t="s">
        <v>264</v>
      </c>
      <c r="B31" s="258">
        <v>629</v>
      </c>
      <c r="C31" s="317">
        <v>1471</v>
      </c>
      <c r="D31" s="342">
        <v>630</v>
      </c>
      <c r="E31" s="342">
        <v>1452</v>
      </c>
      <c r="F31" s="341">
        <v>657</v>
      </c>
      <c r="G31" s="500">
        <v>1498</v>
      </c>
      <c r="H31" s="495">
        <v>675</v>
      </c>
      <c r="I31" s="495">
        <v>1519</v>
      </c>
      <c r="J31" s="605">
        <v>666</v>
      </c>
      <c r="K31" s="606">
        <v>1495</v>
      </c>
    </row>
    <row r="32" spans="1:11" ht="13.5">
      <c r="A32" s="257" t="s">
        <v>268</v>
      </c>
      <c r="B32" s="258">
        <v>652</v>
      </c>
      <c r="C32" s="317">
        <v>1503</v>
      </c>
      <c r="D32" s="342">
        <v>659</v>
      </c>
      <c r="E32" s="342">
        <v>1512</v>
      </c>
      <c r="F32" s="341">
        <v>645</v>
      </c>
      <c r="G32" s="500">
        <v>1475</v>
      </c>
      <c r="H32" s="495">
        <v>657</v>
      </c>
      <c r="I32" s="495">
        <v>1519</v>
      </c>
      <c r="J32" s="605">
        <v>658</v>
      </c>
      <c r="K32" s="606">
        <v>1508</v>
      </c>
    </row>
    <row r="33" spans="1:11" ht="13.5">
      <c r="A33" s="257" t="s">
        <v>271</v>
      </c>
      <c r="B33" s="258">
        <v>877</v>
      </c>
      <c r="C33" s="317">
        <v>2083</v>
      </c>
      <c r="D33" s="342">
        <v>885</v>
      </c>
      <c r="E33" s="342">
        <v>2114</v>
      </c>
      <c r="F33" s="341">
        <v>884</v>
      </c>
      <c r="G33" s="500">
        <v>2072</v>
      </c>
      <c r="H33" s="495">
        <v>898</v>
      </c>
      <c r="I33" s="495">
        <v>2073</v>
      </c>
      <c r="J33" s="605">
        <v>909</v>
      </c>
      <c r="K33" s="606">
        <v>2091</v>
      </c>
    </row>
    <row r="34" spans="1:11" ht="13.5">
      <c r="A34" s="257" t="s">
        <v>274</v>
      </c>
      <c r="B34" s="258">
        <v>708</v>
      </c>
      <c r="C34" s="317">
        <v>1766</v>
      </c>
      <c r="D34" s="342">
        <v>699</v>
      </c>
      <c r="E34" s="342">
        <v>1731</v>
      </c>
      <c r="F34" s="341">
        <v>725</v>
      </c>
      <c r="G34" s="500">
        <v>1788</v>
      </c>
      <c r="H34" s="495">
        <v>740</v>
      </c>
      <c r="I34" s="495">
        <v>1815</v>
      </c>
      <c r="J34" s="605">
        <v>752</v>
      </c>
      <c r="K34" s="606">
        <v>1810</v>
      </c>
    </row>
    <row r="35" spans="1:11" ht="13.5">
      <c r="A35" s="257" t="s">
        <v>277</v>
      </c>
      <c r="B35" s="258">
        <v>492</v>
      </c>
      <c r="C35" s="317">
        <v>1239</v>
      </c>
      <c r="D35" s="342">
        <v>513</v>
      </c>
      <c r="E35" s="342">
        <v>1265</v>
      </c>
      <c r="F35" s="341">
        <v>519</v>
      </c>
      <c r="G35" s="500">
        <v>1270</v>
      </c>
      <c r="H35" s="495">
        <v>522</v>
      </c>
      <c r="I35" s="495">
        <v>1274</v>
      </c>
      <c r="J35" s="605">
        <v>520</v>
      </c>
      <c r="K35" s="606">
        <v>1278</v>
      </c>
    </row>
    <row r="36" spans="1:11" ht="13.5">
      <c r="A36" s="257" t="s">
        <v>280</v>
      </c>
      <c r="B36" s="258">
        <v>137</v>
      </c>
      <c r="C36" s="317">
        <v>506</v>
      </c>
      <c r="D36" s="342">
        <v>158</v>
      </c>
      <c r="E36" s="342">
        <v>559</v>
      </c>
      <c r="F36" s="341">
        <v>175</v>
      </c>
      <c r="G36" s="500">
        <v>583</v>
      </c>
      <c r="H36" s="495">
        <v>200</v>
      </c>
      <c r="I36" s="495">
        <v>658</v>
      </c>
      <c r="J36" s="605">
        <v>202</v>
      </c>
      <c r="K36" s="606">
        <v>656</v>
      </c>
    </row>
    <row r="37" spans="1:11" ht="13.5">
      <c r="A37" s="257"/>
      <c r="B37" s="258"/>
      <c r="C37" s="316"/>
      <c r="D37" s="342"/>
      <c r="E37" s="342"/>
      <c r="F37" s="341"/>
      <c r="G37" s="500"/>
      <c r="J37" s="605"/>
      <c r="K37" s="606"/>
    </row>
    <row r="38" spans="1:11" ht="13.5">
      <c r="A38" s="257" t="s">
        <v>283</v>
      </c>
      <c r="B38" s="258">
        <v>601</v>
      </c>
      <c r="C38" s="317">
        <v>1272</v>
      </c>
      <c r="D38" s="342">
        <v>608</v>
      </c>
      <c r="E38" s="342">
        <v>1288</v>
      </c>
      <c r="F38" s="341">
        <v>607</v>
      </c>
      <c r="G38" s="500">
        <v>1281</v>
      </c>
      <c r="H38" s="495">
        <v>620</v>
      </c>
      <c r="I38" s="495">
        <v>1304</v>
      </c>
      <c r="J38" s="605">
        <v>620</v>
      </c>
      <c r="K38" s="606">
        <v>1293</v>
      </c>
    </row>
    <row r="39" spans="1:11" ht="13.5">
      <c r="A39" s="257" t="s">
        <v>286</v>
      </c>
      <c r="B39" s="258">
        <v>519</v>
      </c>
      <c r="C39" s="317">
        <v>1187</v>
      </c>
      <c r="D39" s="342">
        <v>521</v>
      </c>
      <c r="E39" s="342">
        <v>1181</v>
      </c>
      <c r="F39" s="341">
        <v>518</v>
      </c>
      <c r="G39" s="500">
        <v>1180</v>
      </c>
      <c r="H39" s="495">
        <v>522</v>
      </c>
      <c r="I39" s="495">
        <v>1179</v>
      </c>
      <c r="J39" s="605">
        <v>536</v>
      </c>
      <c r="K39" s="606">
        <v>1216</v>
      </c>
    </row>
    <row r="40" spans="1:11" ht="13.5">
      <c r="A40" s="257" t="s">
        <v>289</v>
      </c>
      <c r="B40" s="258">
        <v>538</v>
      </c>
      <c r="C40" s="317">
        <v>1268</v>
      </c>
      <c r="D40" s="342">
        <v>551</v>
      </c>
      <c r="E40" s="342">
        <v>1277</v>
      </c>
      <c r="F40" s="341">
        <v>557</v>
      </c>
      <c r="G40" s="500">
        <v>1284</v>
      </c>
      <c r="H40" s="495">
        <v>575</v>
      </c>
      <c r="I40" s="495">
        <v>1308</v>
      </c>
      <c r="J40" s="605">
        <v>599</v>
      </c>
      <c r="K40" s="606">
        <v>1337</v>
      </c>
    </row>
    <row r="41" spans="1:11" ht="13.5">
      <c r="A41" s="257" t="s">
        <v>292</v>
      </c>
      <c r="B41" s="258">
        <v>1265</v>
      </c>
      <c r="C41" s="317">
        <v>2814</v>
      </c>
      <c r="D41" s="342">
        <v>1287</v>
      </c>
      <c r="E41" s="342">
        <v>2882</v>
      </c>
      <c r="F41" s="341">
        <v>1299</v>
      </c>
      <c r="G41" s="500">
        <v>2928</v>
      </c>
      <c r="H41" s="495">
        <v>1329</v>
      </c>
      <c r="I41" s="495">
        <v>2973</v>
      </c>
      <c r="J41" s="605">
        <v>1353</v>
      </c>
      <c r="K41" s="606">
        <v>2969</v>
      </c>
    </row>
    <row r="42" spans="1:11" ht="13.5">
      <c r="A42" s="257"/>
      <c r="B42" s="256"/>
      <c r="C42" s="316"/>
      <c r="D42" s="342"/>
      <c r="E42" s="342"/>
      <c r="F42" s="341"/>
      <c r="G42" s="500"/>
      <c r="J42" s="605"/>
      <c r="K42" s="606"/>
    </row>
    <row r="43" spans="1:11" ht="13.5">
      <c r="A43" s="257" t="s">
        <v>295</v>
      </c>
      <c r="B43" s="258">
        <v>362</v>
      </c>
      <c r="C43" s="317">
        <v>761</v>
      </c>
      <c r="D43" s="342">
        <v>372</v>
      </c>
      <c r="E43" s="342">
        <v>755</v>
      </c>
      <c r="F43" s="341">
        <v>370</v>
      </c>
      <c r="G43" s="500">
        <v>756</v>
      </c>
      <c r="H43" s="495">
        <v>367</v>
      </c>
      <c r="I43" s="495">
        <v>724</v>
      </c>
      <c r="J43" s="605">
        <v>385</v>
      </c>
      <c r="K43" s="606">
        <v>752</v>
      </c>
    </row>
    <row r="44" spans="1:11" ht="13.5">
      <c r="A44" s="257" t="s">
        <v>298</v>
      </c>
      <c r="B44" s="258">
        <v>1004</v>
      </c>
      <c r="C44" s="317">
        <v>2271</v>
      </c>
      <c r="D44" s="342">
        <v>993</v>
      </c>
      <c r="E44" s="342">
        <v>2240</v>
      </c>
      <c r="F44" s="341">
        <v>1001</v>
      </c>
      <c r="G44" s="500">
        <v>2247</v>
      </c>
      <c r="H44" s="495">
        <v>994</v>
      </c>
      <c r="I44" s="495">
        <v>2215</v>
      </c>
      <c r="J44" s="605">
        <v>1016</v>
      </c>
      <c r="K44" s="606">
        <v>2223</v>
      </c>
    </row>
    <row r="45" spans="1:11" ht="13.5">
      <c r="A45" s="257" t="s">
        <v>301</v>
      </c>
      <c r="B45" s="258">
        <v>866</v>
      </c>
      <c r="C45" s="317">
        <v>1918</v>
      </c>
      <c r="D45" s="342">
        <v>884</v>
      </c>
      <c r="E45" s="342">
        <v>1943</v>
      </c>
      <c r="F45" s="341">
        <v>888</v>
      </c>
      <c r="G45" s="500">
        <v>1924</v>
      </c>
      <c r="H45" s="495">
        <v>908</v>
      </c>
      <c r="I45" s="495">
        <v>1963</v>
      </c>
      <c r="J45" s="605">
        <v>923</v>
      </c>
      <c r="K45" s="606">
        <v>1974</v>
      </c>
    </row>
    <row r="46" spans="1:11" ht="13.5">
      <c r="A46" s="257" t="s">
        <v>303</v>
      </c>
      <c r="B46" s="258">
        <v>1255</v>
      </c>
      <c r="C46" s="317">
        <v>2911</v>
      </c>
      <c r="D46" s="342">
        <v>1297</v>
      </c>
      <c r="E46" s="342">
        <v>2993</v>
      </c>
      <c r="F46" s="341">
        <v>1326</v>
      </c>
      <c r="G46" s="500">
        <v>3019</v>
      </c>
      <c r="H46" s="495">
        <v>1335</v>
      </c>
      <c r="I46" s="495">
        <v>3021</v>
      </c>
      <c r="J46" s="605">
        <v>1334</v>
      </c>
      <c r="K46" s="606">
        <v>3032</v>
      </c>
    </row>
    <row r="47" spans="1:11" ht="13.5">
      <c r="A47" s="260" t="s">
        <v>193</v>
      </c>
      <c r="B47" s="258">
        <v>1113</v>
      </c>
      <c r="C47" s="317">
        <v>2657</v>
      </c>
      <c r="D47" s="342">
        <v>1112</v>
      </c>
      <c r="E47" s="342">
        <v>2651</v>
      </c>
      <c r="F47" s="341">
        <v>1106</v>
      </c>
      <c r="G47" s="500">
        <v>2634</v>
      </c>
      <c r="H47" s="495">
        <v>1119</v>
      </c>
      <c r="I47" s="495">
        <v>2646</v>
      </c>
      <c r="J47" s="605">
        <v>1139</v>
      </c>
      <c r="K47" s="606">
        <v>2681</v>
      </c>
    </row>
    <row r="48" spans="1:11" ht="13.5">
      <c r="A48" s="260"/>
      <c r="B48" s="256"/>
      <c r="C48" s="316"/>
      <c r="D48" s="342"/>
      <c r="E48" s="342"/>
      <c r="F48" s="341"/>
      <c r="G48" s="500"/>
      <c r="J48" s="605"/>
      <c r="K48" s="606"/>
    </row>
    <row r="49" spans="1:11" ht="13.5">
      <c r="A49" s="260" t="s">
        <v>197</v>
      </c>
      <c r="B49" s="258">
        <v>787</v>
      </c>
      <c r="C49" s="317">
        <v>1837</v>
      </c>
      <c r="D49" s="342">
        <v>802</v>
      </c>
      <c r="E49" s="342">
        <v>1853</v>
      </c>
      <c r="F49" s="341">
        <v>785</v>
      </c>
      <c r="G49" s="500">
        <v>1809</v>
      </c>
      <c r="H49" s="495">
        <v>774</v>
      </c>
      <c r="I49" s="495">
        <v>1782</v>
      </c>
      <c r="J49" s="605">
        <v>784</v>
      </c>
      <c r="K49" s="606">
        <v>1758</v>
      </c>
    </row>
    <row r="50" spans="1:11" ht="13.5">
      <c r="A50" s="260" t="s">
        <v>201</v>
      </c>
      <c r="B50" s="258">
        <v>877</v>
      </c>
      <c r="C50" s="317">
        <v>2047</v>
      </c>
      <c r="D50" s="342">
        <v>871</v>
      </c>
      <c r="E50" s="342">
        <v>2038</v>
      </c>
      <c r="F50" s="341">
        <v>878</v>
      </c>
      <c r="G50" s="500">
        <v>2034</v>
      </c>
      <c r="H50" s="495">
        <v>898</v>
      </c>
      <c r="I50" s="495">
        <v>2052</v>
      </c>
      <c r="J50" s="605">
        <v>884</v>
      </c>
      <c r="K50" s="606">
        <v>2026</v>
      </c>
    </row>
    <row r="51" spans="1:11" ht="13.5">
      <c r="A51" s="260" t="s">
        <v>205</v>
      </c>
      <c r="B51" s="258">
        <v>488</v>
      </c>
      <c r="C51" s="317">
        <v>1205</v>
      </c>
      <c r="D51" s="342">
        <v>487</v>
      </c>
      <c r="E51" s="342">
        <v>1186</v>
      </c>
      <c r="F51" s="341">
        <v>509</v>
      </c>
      <c r="G51" s="500">
        <v>1222</v>
      </c>
      <c r="H51" s="495">
        <v>505</v>
      </c>
      <c r="I51" s="495">
        <v>1223</v>
      </c>
      <c r="J51" s="605">
        <v>508</v>
      </c>
      <c r="K51" s="606">
        <v>1206</v>
      </c>
    </row>
    <row r="52" spans="1:11" ht="13.5">
      <c r="A52" s="260" t="s">
        <v>209</v>
      </c>
      <c r="B52" s="258">
        <v>446</v>
      </c>
      <c r="C52" s="317">
        <v>1255</v>
      </c>
      <c r="D52" s="342">
        <v>477</v>
      </c>
      <c r="E52" s="342">
        <v>1311</v>
      </c>
      <c r="F52" s="341">
        <v>491</v>
      </c>
      <c r="G52" s="500">
        <v>1341</v>
      </c>
      <c r="H52" s="495">
        <v>502</v>
      </c>
      <c r="I52" s="495">
        <v>1332</v>
      </c>
      <c r="J52" s="605">
        <v>487</v>
      </c>
      <c r="K52" s="606">
        <v>1314</v>
      </c>
    </row>
    <row r="53" spans="1:12" ht="13.5">
      <c r="A53" s="260" t="s">
        <v>213</v>
      </c>
      <c r="B53" s="258">
        <v>477</v>
      </c>
      <c r="C53" s="317">
        <v>1157</v>
      </c>
      <c r="D53" s="342">
        <v>474</v>
      </c>
      <c r="E53" s="342">
        <v>1160</v>
      </c>
      <c r="F53" s="341">
        <v>477</v>
      </c>
      <c r="G53" s="500">
        <v>1161</v>
      </c>
      <c r="H53" s="495">
        <v>467</v>
      </c>
      <c r="I53" s="495">
        <v>1137</v>
      </c>
      <c r="J53" s="605">
        <v>473</v>
      </c>
      <c r="K53" s="606">
        <v>1163</v>
      </c>
      <c r="L53" s="504"/>
    </row>
    <row r="54" spans="1:11" ht="13.5">
      <c r="A54" s="260" t="s">
        <v>217</v>
      </c>
      <c r="B54" s="258">
        <v>764</v>
      </c>
      <c r="C54" s="317">
        <v>1939</v>
      </c>
      <c r="D54" s="342">
        <v>781</v>
      </c>
      <c r="E54" s="342">
        <v>1938</v>
      </c>
      <c r="F54" s="341">
        <v>796</v>
      </c>
      <c r="G54" s="500">
        <v>1963</v>
      </c>
      <c r="H54" s="495">
        <v>784</v>
      </c>
      <c r="I54" s="495">
        <v>1958</v>
      </c>
      <c r="J54" s="605">
        <v>790</v>
      </c>
      <c r="K54" s="606">
        <v>1937</v>
      </c>
    </row>
    <row r="55" spans="1:11" ht="13.5">
      <c r="A55" s="260"/>
      <c r="B55" s="256"/>
      <c r="C55" s="316"/>
      <c r="D55" s="342"/>
      <c r="E55" s="342"/>
      <c r="F55" s="443"/>
      <c r="G55" s="335"/>
      <c r="J55" s="605"/>
      <c r="K55" s="606"/>
    </row>
    <row r="56" spans="1:12" ht="14.25" thickBot="1">
      <c r="A56" s="261" t="s">
        <v>221</v>
      </c>
      <c r="B56" s="445">
        <v>26249</v>
      </c>
      <c r="C56" s="446">
        <v>60268</v>
      </c>
      <c r="D56" s="445">
        <v>26630</v>
      </c>
      <c r="E56" s="446">
        <v>60741</v>
      </c>
      <c r="F56" s="445">
        <v>26938</v>
      </c>
      <c r="G56" s="503">
        <v>60962</v>
      </c>
      <c r="H56" s="541">
        <v>27314</v>
      </c>
      <c r="I56" s="541">
        <v>61253</v>
      </c>
      <c r="J56" s="607">
        <f>SUM(J7:J54)</f>
        <v>27624</v>
      </c>
      <c r="K56" s="541">
        <f>SUM(K7:K54)</f>
        <v>61432</v>
      </c>
      <c r="L56" s="504"/>
    </row>
    <row r="57" spans="1:11" s="157" customFormat="1" ht="18" customHeight="1" thickTop="1">
      <c r="A57" s="88" t="s">
        <v>603</v>
      </c>
      <c r="B57" s="64" t="s">
        <v>885</v>
      </c>
      <c r="C57" s="89"/>
      <c r="D57" s="89"/>
      <c r="E57" s="89"/>
      <c r="F57" s="89"/>
      <c r="G57" s="89"/>
      <c r="H57" s="720"/>
      <c r="I57" s="720"/>
      <c r="J57" s="89"/>
      <c r="K57" s="89"/>
    </row>
    <row r="58" spans="1:16" s="312" customFormat="1" ht="18" customHeight="1">
      <c r="A58" s="64"/>
      <c r="B58" s="323" t="s">
        <v>886</v>
      </c>
      <c r="C58" s="157"/>
      <c r="D58" s="157"/>
      <c r="E58" s="157"/>
      <c r="F58" s="157"/>
      <c r="G58" s="157"/>
      <c r="H58" s="721"/>
      <c r="I58" s="721"/>
      <c r="J58" s="157"/>
      <c r="K58" s="157"/>
      <c r="L58" s="89"/>
      <c r="M58" s="89"/>
      <c r="N58" s="89"/>
      <c r="O58" s="89"/>
      <c r="P58" s="89"/>
    </row>
    <row r="59" spans="2:11" s="157" customFormat="1" ht="13.5" customHeight="1">
      <c r="B59" s="360" t="s">
        <v>888</v>
      </c>
      <c r="C59" s="413"/>
      <c r="D59" s="315"/>
      <c r="E59" s="315"/>
      <c r="F59" s="315"/>
      <c r="G59" s="315"/>
      <c r="H59" s="722"/>
      <c r="I59" s="722"/>
      <c r="J59" s="723"/>
      <c r="K59" s="723"/>
    </row>
    <row r="60" spans="2:11" s="157" customFormat="1" ht="18.75" customHeight="1">
      <c r="B60" s="360" t="s">
        <v>887</v>
      </c>
      <c r="C60" s="315"/>
      <c r="D60" s="315"/>
      <c r="E60" s="315"/>
      <c r="F60" s="315"/>
      <c r="G60" s="315"/>
      <c r="H60" s="722"/>
      <c r="I60" s="722"/>
      <c r="J60" s="723"/>
      <c r="K60" s="723"/>
    </row>
  </sheetData>
  <sheetProtection/>
  <mergeCells count="6">
    <mergeCell ref="J3:K3"/>
    <mergeCell ref="H3:I3"/>
    <mergeCell ref="A3:A4"/>
    <mergeCell ref="F3:G3"/>
    <mergeCell ref="D3:E3"/>
    <mergeCell ref="B3:C3"/>
  </mergeCells>
  <printOptions horizontalCentered="1"/>
  <pageMargins left="0.5905511811023623" right="0.5905511811023623" top="0.5905511811023623" bottom="0.7086614173228347" header="0.31496062992125984" footer="0.31496062992125984"/>
  <pageSetup blackAndWhite="1"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115" zoomScaleNormal="115" workbookViewId="0" topLeftCell="A1">
      <selection activeCell="A59" sqref="A59"/>
    </sheetView>
  </sheetViews>
  <sheetFormatPr defaultColWidth="9.00390625" defaultRowHeight="13.5"/>
  <cols>
    <col min="1" max="1" width="15.00390625" style="92" customWidth="1"/>
    <col min="2" max="7" width="6.75390625" style="91" customWidth="1"/>
    <col min="8" max="8" width="7.00390625" style="387" customWidth="1"/>
    <col min="9" max="9" width="6.75390625" style="387" customWidth="1"/>
    <col min="10" max="11" width="6.75390625" style="474" customWidth="1"/>
    <col min="12" max="16384" width="9.00390625" style="91" customWidth="1"/>
  </cols>
  <sheetData>
    <row r="1" ht="23.25" customHeight="1">
      <c r="A1" s="90" t="s">
        <v>1023</v>
      </c>
    </row>
    <row r="2" ht="9" customHeight="1" thickBot="1">
      <c r="A2" s="90"/>
    </row>
    <row r="3" spans="1:12" ht="14.25" thickTop="1">
      <c r="A3" s="901" t="s">
        <v>311</v>
      </c>
      <c r="B3" s="903" t="s">
        <v>980</v>
      </c>
      <c r="C3" s="904"/>
      <c r="D3" s="903" t="s">
        <v>981</v>
      </c>
      <c r="E3" s="904"/>
      <c r="F3" s="899" t="s">
        <v>982</v>
      </c>
      <c r="G3" s="900"/>
      <c r="H3" s="899" t="s">
        <v>983</v>
      </c>
      <c r="I3" s="900"/>
      <c r="J3" s="899" t="s">
        <v>963</v>
      </c>
      <c r="K3" s="900"/>
      <c r="L3" s="505"/>
    </row>
    <row r="4" spans="1:11" ht="13.5">
      <c r="A4" s="902"/>
      <c r="B4" s="263" t="s">
        <v>413</v>
      </c>
      <c r="C4" s="262" t="s">
        <v>305</v>
      </c>
      <c r="D4" s="263" t="s">
        <v>413</v>
      </c>
      <c r="E4" s="262" t="s">
        <v>305</v>
      </c>
      <c r="F4" s="254" t="s">
        <v>413</v>
      </c>
      <c r="G4" s="254" t="s">
        <v>305</v>
      </c>
      <c r="H4" s="496" t="s">
        <v>339</v>
      </c>
      <c r="I4" s="497" t="s">
        <v>324</v>
      </c>
      <c r="J4" s="496" t="s">
        <v>339</v>
      </c>
      <c r="K4" s="497" t="s">
        <v>324</v>
      </c>
    </row>
    <row r="5" spans="1:11" ht="13.5" customHeight="1">
      <c r="A5" s="264" t="s">
        <v>231</v>
      </c>
      <c r="B5" s="267">
        <v>3858</v>
      </c>
      <c r="C5" s="336">
        <v>9670</v>
      </c>
      <c r="D5" s="387">
        <v>3925</v>
      </c>
      <c r="E5" s="387">
        <v>9746</v>
      </c>
      <c r="F5" s="476">
        <v>3963</v>
      </c>
      <c r="G5" s="506">
        <v>9653</v>
      </c>
      <c r="H5" s="387">
        <v>4010</v>
      </c>
      <c r="I5" s="387">
        <v>9655</v>
      </c>
      <c r="J5" s="476">
        <v>4047</v>
      </c>
      <c r="K5" s="608">
        <v>9612</v>
      </c>
    </row>
    <row r="6" spans="1:11" ht="13.5" customHeight="1">
      <c r="A6" s="264" t="s">
        <v>235</v>
      </c>
      <c r="B6" s="267">
        <v>225</v>
      </c>
      <c r="C6" s="270">
        <v>619</v>
      </c>
      <c r="D6" s="387">
        <v>220</v>
      </c>
      <c r="E6" s="387">
        <v>603</v>
      </c>
      <c r="F6" s="476">
        <v>243</v>
      </c>
      <c r="G6" s="507">
        <v>631</v>
      </c>
      <c r="H6" s="387">
        <v>242</v>
      </c>
      <c r="I6" s="387">
        <v>616</v>
      </c>
      <c r="J6" s="476">
        <v>254</v>
      </c>
      <c r="K6" s="608">
        <v>652</v>
      </c>
    </row>
    <row r="7" spans="1:11" ht="13.5" customHeight="1">
      <c r="A7" s="264" t="s">
        <v>239</v>
      </c>
      <c r="B7" s="267">
        <v>1414</v>
      </c>
      <c r="C7" s="270">
        <v>3710</v>
      </c>
      <c r="D7" s="387">
        <v>1427</v>
      </c>
      <c r="E7" s="387">
        <v>3719</v>
      </c>
      <c r="F7" s="476">
        <v>1438</v>
      </c>
      <c r="G7" s="507">
        <v>3711</v>
      </c>
      <c r="H7" s="387">
        <v>1436</v>
      </c>
      <c r="I7" s="387">
        <v>3686</v>
      </c>
      <c r="J7" s="476">
        <v>1465</v>
      </c>
      <c r="K7" s="608">
        <v>3743</v>
      </c>
    </row>
    <row r="8" spans="1:11" ht="13.5" customHeight="1">
      <c r="A8" s="264"/>
      <c r="B8" s="333"/>
      <c r="C8" s="334"/>
      <c r="D8" s="387"/>
      <c r="E8" s="387"/>
      <c r="F8" s="476"/>
      <c r="G8" s="507"/>
      <c r="J8" s="476"/>
      <c r="K8" s="608"/>
    </row>
    <row r="9" spans="1:11" ht="13.5" customHeight="1">
      <c r="A9" s="264" t="s">
        <v>243</v>
      </c>
      <c r="B9" s="267">
        <v>1651</v>
      </c>
      <c r="C9" s="270">
        <v>4367</v>
      </c>
      <c r="D9" s="387">
        <v>1666</v>
      </c>
      <c r="E9" s="387">
        <v>4358</v>
      </c>
      <c r="F9" s="476">
        <v>1675</v>
      </c>
      <c r="G9" s="507">
        <v>4310</v>
      </c>
      <c r="H9" s="387">
        <v>1726</v>
      </c>
      <c r="I9" s="387">
        <v>4359</v>
      </c>
      <c r="J9" s="476">
        <v>1742</v>
      </c>
      <c r="K9" s="608">
        <v>4335</v>
      </c>
    </row>
    <row r="10" spans="1:11" ht="13.5" customHeight="1">
      <c r="A10" s="264" t="s">
        <v>246</v>
      </c>
      <c r="B10" s="267">
        <v>725</v>
      </c>
      <c r="C10" s="270">
        <v>1897</v>
      </c>
      <c r="D10" s="387">
        <v>727</v>
      </c>
      <c r="E10" s="387">
        <v>1882</v>
      </c>
      <c r="F10" s="476">
        <v>732</v>
      </c>
      <c r="G10" s="507">
        <v>1852</v>
      </c>
      <c r="H10" s="387">
        <v>741</v>
      </c>
      <c r="I10" s="387">
        <v>1859</v>
      </c>
      <c r="J10" s="476">
        <v>731</v>
      </c>
      <c r="K10" s="608">
        <v>1801</v>
      </c>
    </row>
    <row r="11" spans="1:11" ht="13.5" customHeight="1">
      <c r="A11" s="264" t="s">
        <v>249</v>
      </c>
      <c r="B11" s="267">
        <v>765</v>
      </c>
      <c r="C11" s="270">
        <v>1984</v>
      </c>
      <c r="D11" s="387">
        <v>780</v>
      </c>
      <c r="E11" s="387">
        <v>1994</v>
      </c>
      <c r="F11" s="476">
        <v>790</v>
      </c>
      <c r="G11" s="507">
        <v>2002</v>
      </c>
      <c r="H11" s="387">
        <v>791</v>
      </c>
      <c r="I11" s="387">
        <v>1983</v>
      </c>
      <c r="J11" s="476">
        <v>786</v>
      </c>
      <c r="K11" s="608">
        <v>1953</v>
      </c>
    </row>
    <row r="12" spans="1:11" ht="13.5" customHeight="1">
      <c r="A12" s="264"/>
      <c r="B12" s="333"/>
      <c r="C12" s="334"/>
      <c r="D12" s="387"/>
      <c r="E12" s="387"/>
      <c r="F12" s="476"/>
      <c r="G12" s="507"/>
      <c r="J12" s="476"/>
      <c r="K12" s="608"/>
    </row>
    <row r="13" spans="1:11" ht="13.5" customHeight="1">
      <c r="A13" s="264" t="s">
        <v>253</v>
      </c>
      <c r="B13" s="267">
        <v>2461</v>
      </c>
      <c r="C13" s="270">
        <v>4626</v>
      </c>
      <c r="D13" s="387">
        <v>2465</v>
      </c>
      <c r="E13" s="387">
        <v>4567</v>
      </c>
      <c r="F13" s="476">
        <v>2454</v>
      </c>
      <c r="G13" s="507">
        <v>4466</v>
      </c>
      <c r="H13" s="387">
        <v>2469</v>
      </c>
      <c r="I13" s="387">
        <v>4391</v>
      </c>
      <c r="J13" s="476">
        <v>2466</v>
      </c>
      <c r="K13" s="608">
        <v>4322</v>
      </c>
    </row>
    <row r="14" spans="1:11" ht="13.5" customHeight="1">
      <c r="A14" s="264" t="s">
        <v>257</v>
      </c>
      <c r="B14" s="267">
        <v>4217</v>
      </c>
      <c r="C14" s="270">
        <v>10835</v>
      </c>
      <c r="D14" s="387">
        <v>4243</v>
      </c>
      <c r="E14" s="387">
        <v>10838</v>
      </c>
      <c r="F14" s="476">
        <v>4272</v>
      </c>
      <c r="G14" s="507">
        <v>10870</v>
      </c>
      <c r="H14" s="387">
        <v>4313</v>
      </c>
      <c r="I14" s="387">
        <v>10867</v>
      </c>
      <c r="J14" s="476">
        <v>4334</v>
      </c>
      <c r="K14" s="608">
        <v>10845</v>
      </c>
    </row>
    <row r="15" spans="1:11" ht="13.5" customHeight="1">
      <c r="A15" s="264" t="s">
        <v>261</v>
      </c>
      <c r="B15" s="267">
        <v>2795</v>
      </c>
      <c r="C15" s="270">
        <v>7308</v>
      </c>
      <c r="D15" s="387">
        <v>2803</v>
      </c>
      <c r="E15" s="387">
        <v>7260</v>
      </c>
      <c r="F15" s="476">
        <v>2831</v>
      </c>
      <c r="G15" s="507">
        <v>7270</v>
      </c>
      <c r="H15" s="387">
        <v>2876</v>
      </c>
      <c r="I15" s="387">
        <v>7302</v>
      </c>
      <c r="J15" s="476">
        <v>2918</v>
      </c>
      <c r="K15" s="608">
        <v>7344</v>
      </c>
    </row>
    <row r="16" spans="1:11" ht="13.5" customHeight="1">
      <c r="A16" s="264"/>
      <c r="B16" s="333"/>
      <c r="C16" s="334"/>
      <c r="D16" s="387"/>
      <c r="E16" s="387"/>
      <c r="F16" s="476"/>
      <c r="G16" s="507"/>
      <c r="J16" s="476"/>
      <c r="K16" s="608"/>
    </row>
    <row r="17" spans="1:11" ht="13.5" customHeight="1">
      <c r="A17" s="264" t="s">
        <v>265</v>
      </c>
      <c r="B17" s="267">
        <v>90</v>
      </c>
      <c r="C17" s="270">
        <v>162</v>
      </c>
      <c r="D17" s="387">
        <v>91</v>
      </c>
      <c r="E17" s="387">
        <v>160</v>
      </c>
      <c r="F17" s="476">
        <v>94</v>
      </c>
      <c r="G17" s="507">
        <v>157</v>
      </c>
      <c r="H17" s="387">
        <v>94</v>
      </c>
      <c r="I17" s="387">
        <v>148</v>
      </c>
      <c r="J17" s="476">
        <v>86</v>
      </c>
      <c r="K17" s="608">
        <v>137</v>
      </c>
    </row>
    <row r="18" spans="1:11" ht="13.5" customHeight="1">
      <c r="A18" s="264" t="s">
        <v>269</v>
      </c>
      <c r="B18" s="267">
        <v>459</v>
      </c>
      <c r="C18" s="270">
        <v>1056</v>
      </c>
      <c r="D18" s="387">
        <v>475</v>
      </c>
      <c r="E18" s="387">
        <v>1086</v>
      </c>
      <c r="F18" s="476">
        <v>479</v>
      </c>
      <c r="G18" s="507">
        <v>1101</v>
      </c>
      <c r="H18" s="387">
        <v>462</v>
      </c>
      <c r="I18" s="387">
        <v>1079</v>
      </c>
      <c r="J18" s="476">
        <v>481</v>
      </c>
      <c r="K18" s="608">
        <v>1101</v>
      </c>
    </row>
    <row r="19" spans="1:11" ht="13.5" customHeight="1">
      <c r="A19" s="264" t="s">
        <v>272</v>
      </c>
      <c r="B19" s="267">
        <v>593</v>
      </c>
      <c r="C19" s="270">
        <v>1473</v>
      </c>
      <c r="D19" s="387">
        <v>588</v>
      </c>
      <c r="E19" s="387">
        <v>1455</v>
      </c>
      <c r="F19" s="476">
        <v>600</v>
      </c>
      <c r="G19" s="507">
        <v>1466</v>
      </c>
      <c r="H19" s="387">
        <v>600</v>
      </c>
      <c r="I19" s="387">
        <v>1461</v>
      </c>
      <c r="J19" s="476">
        <v>593</v>
      </c>
      <c r="K19" s="608">
        <v>1432</v>
      </c>
    </row>
    <row r="20" spans="1:11" ht="13.5" customHeight="1">
      <c r="A20" s="264"/>
      <c r="B20" s="333"/>
      <c r="C20" s="334"/>
      <c r="D20" s="387"/>
      <c r="E20" s="387"/>
      <c r="F20" s="476"/>
      <c r="G20" s="507"/>
      <c r="J20" s="476"/>
      <c r="K20" s="608"/>
    </row>
    <row r="21" spans="1:11" ht="13.5" customHeight="1">
      <c r="A21" s="264" t="s">
        <v>275</v>
      </c>
      <c r="B21" s="267">
        <v>2391</v>
      </c>
      <c r="C21" s="270">
        <v>5982</v>
      </c>
      <c r="D21" s="387">
        <v>2424</v>
      </c>
      <c r="E21" s="387">
        <v>5969</v>
      </c>
      <c r="F21" s="476">
        <v>2520</v>
      </c>
      <c r="G21" s="507">
        <v>6055</v>
      </c>
      <c r="H21" s="387">
        <v>2507</v>
      </c>
      <c r="I21" s="387">
        <v>5985</v>
      </c>
      <c r="J21" s="476">
        <v>2514</v>
      </c>
      <c r="K21" s="608">
        <v>5902</v>
      </c>
    </row>
    <row r="22" spans="1:11" ht="13.5" customHeight="1">
      <c r="A22" s="264" t="s">
        <v>278</v>
      </c>
      <c r="B22" s="267">
        <v>1478</v>
      </c>
      <c r="C22" s="270">
        <v>4012</v>
      </c>
      <c r="D22" s="387">
        <v>1539</v>
      </c>
      <c r="E22" s="387">
        <v>4042</v>
      </c>
      <c r="F22" s="476">
        <v>1584</v>
      </c>
      <c r="G22" s="507">
        <v>4067</v>
      </c>
      <c r="H22" s="387">
        <v>1583</v>
      </c>
      <c r="I22" s="387">
        <v>4019</v>
      </c>
      <c r="J22" s="476">
        <v>1645</v>
      </c>
      <c r="K22" s="608">
        <v>4099</v>
      </c>
    </row>
    <row r="23" spans="1:11" ht="13.5" customHeight="1">
      <c r="A23" s="264" t="s">
        <v>281</v>
      </c>
      <c r="B23" s="267">
        <v>489</v>
      </c>
      <c r="C23" s="270">
        <v>1177</v>
      </c>
      <c r="D23" s="387">
        <v>515</v>
      </c>
      <c r="E23" s="387">
        <v>1253</v>
      </c>
      <c r="F23" s="476">
        <v>520</v>
      </c>
      <c r="G23" s="507">
        <v>1242</v>
      </c>
      <c r="H23" s="387">
        <v>538</v>
      </c>
      <c r="I23" s="387">
        <v>1254</v>
      </c>
      <c r="J23" s="476">
        <v>546</v>
      </c>
      <c r="K23" s="608">
        <v>1270</v>
      </c>
    </row>
    <row r="24" spans="1:11" ht="13.5" customHeight="1">
      <c r="A24" s="264"/>
      <c r="B24" s="333"/>
      <c r="C24" s="334"/>
      <c r="D24" s="387"/>
      <c r="E24" s="387"/>
      <c r="F24" s="476"/>
      <c r="G24" s="507"/>
      <c r="J24" s="476"/>
      <c r="K24" s="608"/>
    </row>
    <row r="25" spans="1:11" ht="13.5" customHeight="1">
      <c r="A25" s="264" t="s">
        <v>284</v>
      </c>
      <c r="B25" s="267">
        <v>677</v>
      </c>
      <c r="C25" s="270">
        <v>1819</v>
      </c>
      <c r="D25" s="387">
        <v>678</v>
      </c>
      <c r="E25" s="387">
        <v>1804</v>
      </c>
      <c r="F25" s="476">
        <v>696</v>
      </c>
      <c r="G25" s="507">
        <v>1809</v>
      </c>
      <c r="H25" s="387">
        <v>700</v>
      </c>
      <c r="I25" s="387">
        <v>1809</v>
      </c>
      <c r="J25" s="476">
        <v>698</v>
      </c>
      <c r="K25" s="608">
        <v>1755</v>
      </c>
    </row>
    <row r="26" spans="1:11" ht="13.5" customHeight="1">
      <c r="A26" s="264" t="s">
        <v>287</v>
      </c>
      <c r="B26" s="267">
        <v>714</v>
      </c>
      <c r="C26" s="270">
        <v>1924</v>
      </c>
      <c r="D26" s="387">
        <v>736</v>
      </c>
      <c r="E26" s="387">
        <v>1940</v>
      </c>
      <c r="F26" s="476">
        <v>762</v>
      </c>
      <c r="G26" s="507">
        <v>2005</v>
      </c>
      <c r="H26" s="387">
        <v>774</v>
      </c>
      <c r="I26" s="387">
        <v>1963</v>
      </c>
      <c r="J26" s="476">
        <v>797</v>
      </c>
      <c r="K26" s="608">
        <v>1986</v>
      </c>
    </row>
    <row r="27" spans="1:11" ht="13.5" customHeight="1">
      <c r="A27" s="264" t="s">
        <v>290</v>
      </c>
      <c r="B27" s="267">
        <v>109</v>
      </c>
      <c r="C27" s="270">
        <v>267</v>
      </c>
      <c r="D27" s="387">
        <v>105</v>
      </c>
      <c r="E27" s="387">
        <v>258</v>
      </c>
      <c r="F27" s="476">
        <v>105</v>
      </c>
      <c r="G27" s="507">
        <v>255</v>
      </c>
      <c r="H27" s="387">
        <v>108</v>
      </c>
      <c r="I27" s="387">
        <v>252</v>
      </c>
      <c r="J27" s="476">
        <v>109</v>
      </c>
      <c r="K27" s="608">
        <v>257</v>
      </c>
    </row>
    <row r="28" spans="1:11" ht="13.5" customHeight="1">
      <c r="A28" s="264"/>
      <c r="B28" s="333"/>
      <c r="C28" s="334"/>
      <c r="D28" s="387"/>
      <c r="E28" s="387"/>
      <c r="F28" s="476"/>
      <c r="G28" s="507"/>
      <c r="J28" s="476"/>
      <c r="K28" s="608"/>
    </row>
    <row r="29" spans="1:11" ht="13.5" customHeight="1">
      <c r="A29" s="264" t="s">
        <v>293</v>
      </c>
      <c r="B29" s="267">
        <v>808</v>
      </c>
      <c r="C29" s="270">
        <v>2098</v>
      </c>
      <c r="D29" s="387">
        <v>823</v>
      </c>
      <c r="E29" s="387">
        <v>2114</v>
      </c>
      <c r="F29" s="476">
        <v>833</v>
      </c>
      <c r="G29" s="507">
        <v>2120</v>
      </c>
      <c r="H29" s="387">
        <v>837</v>
      </c>
      <c r="I29" s="387">
        <v>2145</v>
      </c>
      <c r="J29" s="476">
        <v>845</v>
      </c>
      <c r="K29" s="608">
        <v>2134</v>
      </c>
    </row>
    <row r="30" spans="1:11" ht="13.5" customHeight="1">
      <c r="A30" s="264" t="s">
        <v>296</v>
      </c>
      <c r="B30" s="267">
        <v>2138</v>
      </c>
      <c r="C30" s="270">
        <v>3987</v>
      </c>
      <c r="D30" s="387">
        <v>2022</v>
      </c>
      <c r="E30" s="387">
        <v>3766</v>
      </c>
      <c r="F30" s="476">
        <v>1972</v>
      </c>
      <c r="G30" s="507">
        <v>2669</v>
      </c>
      <c r="H30" s="387">
        <v>1943</v>
      </c>
      <c r="I30" s="387">
        <v>3597</v>
      </c>
      <c r="J30" s="476">
        <v>1904</v>
      </c>
      <c r="K30" s="608">
        <v>3493</v>
      </c>
    </row>
    <row r="31" spans="1:11" ht="13.5" customHeight="1">
      <c r="A31" s="264"/>
      <c r="B31" s="333"/>
      <c r="C31" s="334"/>
      <c r="D31" s="387"/>
      <c r="E31" s="387"/>
      <c r="F31" s="447"/>
      <c r="G31" s="508"/>
      <c r="J31" s="476"/>
      <c r="K31" s="608"/>
    </row>
    <row r="32" spans="1:11" ht="13.5" customHeight="1">
      <c r="A32" s="265" t="s">
        <v>299</v>
      </c>
      <c r="B32" s="472">
        <v>28057</v>
      </c>
      <c r="C32" s="473">
        <v>68973</v>
      </c>
      <c r="D32" s="474">
        <v>28252</v>
      </c>
      <c r="E32" s="474">
        <v>68814</v>
      </c>
      <c r="F32" s="447">
        <v>28563</v>
      </c>
      <c r="G32" s="508">
        <v>68711</v>
      </c>
      <c r="H32" s="474">
        <v>28750</v>
      </c>
      <c r="I32" s="474">
        <v>68430</v>
      </c>
      <c r="J32" s="447">
        <f>SUM(J5:J30)</f>
        <v>28961</v>
      </c>
      <c r="K32" s="609">
        <f>SUM(K5:K30)</f>
        <v>68173</v>
      </c>
    </row>
    <row r="33" spans="1:11" ht="13.5" customHeight="1">
      <c r="A33" s="264"/>
      <c r="B33" s="333"/>
      <c r="C33" s="334"/>
      <c r="D33" s="387"/>
      <c r="E33" s="387"/>
      <c r="F33" s="447"/>
      <c r="G33" s="508"/>
      <c r="J33" s="476"/>
      <c r="K33" s="608"/>
    </row>
    <row r="34" spans="1:11" ht="13.5" customHeight="1">
      <c r="A34" s="266" t="s">
        <v>194</v>
      </c>
      <c r="B34" s="267">
        <v>0</v>
      </c>
      <c r="C34" s="270">
        <v>0</v>
      </c>
      <c r="D34" s="387">
        <v>0</v>
      </c>
      <c r="E34" s="387">
        <v>0</v>
      </c>
      <c r="F34" s="476">
        <v>0</v>
      </c>
      <c r="G34" s="507">
        <v>0</v>
      </c>
      <c r="H34" s="387">
        <v>0</v>
      </c>
      <c r="I34" s="387">
        <v>0</v>
      </c>
      <c r="J34" s="476">
        <v>0</v>
      </c>
      <c r="K34" s="608">
        <v>0</v>
      </c>
    </row>
    <row r="35" spans="1:11" ht="13.5" customHeight="1">
      <c r="A35" s="266" t="s">
        <v>551</v>
      </c>
      <c r="B35" s="267">
        <v>1054</v>
      </c>
      <c r="C35" s="270">
        <v>2597</v>
      </c>
      <c r="D35" s="387">
        <v>1056</v>
      </c>
      <c r="E35" s="387">
        <v>2575</v>
      </c>
      <c r="F35" s="476">
        <v>1044</v>
      </c>
      <c r="G35" s="507">
        <v>2549</v>
      </c>
      <c r="H35" s="387">
        <v>1056</v>
      </c>
      <c r="I35" s="387">
        <v>2541</v>
      </c>
      <c r="J35" s="476">
        <v>1060</v>
      </c>
      <c r="K35" s="608">
        <v>2503</v>
      </c>
    </row>
    <row r="36" spans="1:11" ht="13.5" customHeight="1">
      <c r="A36" s="266" t="s">
        <v>552</v>
      </c>
      <c r="B36" s="267">
        <v>632</v>
      </c>
      <c r="C36" s="270">
        <v>1604</v>
      </c>
      <c r="D36" s="387">
        <v>650</v>
      </c>
      <c r="E36" s="387">
        <v>1608</v>
      </c>
      <c r="F36" s="476">
        <v>675</v>
      </c>
      <c r="G36" s="507">
        <v>1651</v>
      </c>
      <c r="H36" s="387">
        <v>685</v>
      </c>
      <c r="I36" s="387">
        <v>1643</v>
      </c>
      <c r="J36" s="476">
        <v>684</v>
      </c>
      <c r="K36" s="608">
        <v>1620</v>
      </c>
    </row>
    <row r="37" spans="1:11" ht="13.5" customHeight="1">
      <c r="A37" s="266" t="s">
        <v>553</v>
      </c>
      <c r="B37" s="267">
        <v>559</v>
      </c>
      <c r="C37" s="270">
        <v>1472</v>
      </c>
      <c r="D37" s="387">
        <v>579</v>
      </c>
      <c r="E37" s="387">
        <v>1501</v>
      </c>
      <c r="F37" s="476">
        <v>591</v>
      </c>
      <c r="G37" s="507">
        <v>1507</v>
      </c>
      <c r="H37" s="387">
        <v>604</v>
      </c>
      <c r="I37" s="387">
        <v>1514</v>
      </c>
      <c r="J37" s="476">
        <v>602</v>
      </c>
      <c r="K37" s="608">
        <v>1497</v>
      </c>
    </row>
    <row r="38" spans="1:11" ht="13.5" customHeight="1">
      <c r="A38" s="266" t="s">
        <v>554</v>
      </c>
      <c r="B38" s="267">
        <v>1031</v>
      </c>
      <c r="C38" s="270">
        <v>2619</v>
      </c>
      <c r="D38" s="387">
        <v>1052</v>
      </c>
      <c r="E38" s="387">
        <v>2645</v>
      </c>
      <c r="F38" s="476">
        <v>1088</v>
      </c>
      <c r="G38" s="507">
        <v>2712</v>
      </c>
      <c r="H38" s="387">
        <v>1133</v>
      </c>
      <c r="I38" s="387">
        <v>2777</v>
      </c>
      <c r="J38" s="476">
        <v>1142</v>
      </c>
      <c r="K38" s="608">
        <v>2785</v>
      </c>
    </row>
    <row r="39" spans="1:11" ht="13.5" customHeight="1">
      <c r="A39" s="266" t="s">
        <v>555</v>
      </c>
      <c r="B39" s="267">
        <v>349</v>
      </c>
      <c r="C39" s="270">
        <v>839</v>
      </c>
      <c r="D39" s="387">
        <v>343</v>
      </c>
      <c r="E39" s="387">
        <v>817</v>
      </c>
      <c r="F39" s="476">
        <v>355</v>
      </c>
      <c r="G39" s="507">
        <v>813</v>
      </c>
      <c r="H39" s="387">
        <v>345</v>
      </c>
      <c r="I39" s="387">
        <v>786</v>
      </c>
      <c r="J39" s="476">
        <v>344</v>
      </c>
      <c r="K39" s="608">
        <v>790</v>
      </c>
    </row>
    <row r="40" spans="1:11" ht="13.5" customHeight="1">
      <c r="A40" s="266" t="s">
        <v>556</v>
      </c>
      <c r="B40" s="267">
        <v>725</v>
      </c>
      <c r="C40" s="270">
        <v>1787</v>
      </c>
      <c r="D40" s="387">
        <v>755</v>
      </c>
      <c r="E40" s="387">
        <v>1836</v>
      </c>
      <c r="F40" s="476">
        <v>768</v>
      </c>
      <c r="G40" s="507">
        <v>1877</v>
      </c>
      <c r="H40" s="387">
        <v>787</v>
      </c>
      <c r="I40" s="387">
        <v>1906</v>
      </c>
      <c r="J40" s="476">
        <v>791</v>
      </c>
      <c r="K40" s="608">
        <v>1887</v>
      </c>
    </row>
    <row r="41" spans="1:11" ht="13.5" customHeight="1">
      <c r="A41" s="266" t="s">
        <v>557</v>
      </c>
      <c r="B41" s="267">
        <v>247</v>
      </c>
      <c r="C41" s="270">
        <v>597</v>
      </c>
      <c r="D41" s="387">
        <v>242</v>
      </c>
      <c r="E41" s="387">
        <v>585</v>
      </c>
      <c r="F41" s="476">
        <v>243</v>
      </c>
      <c r="G41" s="507">
        <v>577</v>
      </c>
      <c r="H41" s="387">
        <v>236</v>
      </c>
      <c r="I41" s="387">
        <v>572</v>
      </c>
      <c r="J41" s="476">
        <v>250</v>
      </c>
      <c r="K41" s="608">
        <v>605</v>
      </c>
    </row>
    <row r="42" spans="1:11" ht="4.5" customHeight="1">
      <c r="A42" s="266"/>
      <c r="B42" s="267"/>
      <c r="C42" s="270"/>
      <c r="D42" s="387"/>
      <c r="E42" s="387"/>
      <c r="F42" s="476"/>
      <c r="G42" s="507"/>
      <c r="J42" s="476"/>
      <c r="K42" s="608"/>
    </row>
    <row r="43" spans="1:11" ht="13.5" customHeight="1">
      <c r="A43" s="266"/>
      <c r="B43" s="267"/>
      <c r="C43" s="334"/>
      <c r="D43" s="387"/>
      <c r="E43" s="387"/>
      <c r="F43" s="476"/>
      <c r="G43" s="507"/>
      <c r="J43" s="476"/>
      <c r="K43" s="608"/>
    </row>
    <row r="44" spans="1:11" ht="13.5" customHeight="1">
      <c r="A44" s="266" t="s">
        <v>198</v>
      </c>
      <c r="B44" s="267">
        <v>609</v>
      </c>
      <c r="C44" s="270">
        <v>1520</v>
      </c>
      <c r="D44" s="387">
        <v>615</v>
      </c>
      <c r="E44" s="387">
        <v>1517</v>
      </c>
      <c r="F44" s="476">
        <v>613</v>
      </c>
      <c r="G44" s="507">
        <v>1505</v>
      </c>
      <c r="H44" s="387">
        <v>620</v>
      </c>
      <c r="I44" s="387">
        <v>1489</v>
      </c>
      <c r="J44" s="476">
        <v>626</v>
      </c>
      <c r="K44" s="608">
        <v>1492</v>
      </c>
    </row>
    <row r="45" spans="1:11" ht="13.5" customHeight="1">
      <c r="A45" s="266" t="s">
        <v>202</v>
      </c>
      <c r="B45" s="267">
        <v>2090</v>
      </c>
      <c r="C45" s="270">
        <v>5440</v>
      </c>
      <c r="D45" s="387">
        <v>2086</v>
      </c>
      <c r="E45" s="387">
        <v>5389</v>
      </c>
      <c r="F45" s="476">
        <v>2112</v>
      </c>
      <c r="G45" s="507">
        <v>5395</v>
      </c>
      <c r="H45" s="387">
        <v>2154</v>
      </c>
      <c r="I45" s="387">
        <v>5399</v>
      </c>
      <c r="J45" s="476">
        <v>2195</v>
      </c>
      <c r="K45" s="608">
        <v>5425</v>
      </c>
    </row>
    <row r="46" spans="1:11" ht="13.5" customHeight="1">
      <c r="A46" s="266" t="s">
        <v>206</v>
      </c>
      <c r="B46" s="267">
        <v>2598</v>
      </c>
      <c r="C46" s="270">
        <v>6715</v>
      </c>
      <c r="D46" s="387">
        <v>2679</v>
      </c>
      <c r="E46" s="387">
        <v>6777</v>
      </c>
      <c r="F46" s="476">
        <v>2708</v>
      </c>
      <c r="G46" s="507">
        <v>6767</v>
      </c>
      <c r="H46" s="387">
        <v>2740</v>
      </c>
      <c r="I46" s="387">
        <v>6802</v>
      </c>
      <c r="J46" s="476">
        <v>2803</v>
      </c>
      <c r="K46" s="608">
        <v>6887</v>
      </c>
    </row>
    <row r="47" spans="1:11" ht="3.75" customHeight="1">
      <c r="A47" s="266"/>
      <c r="B47" s="267"/>
      <c r="C47" s="270"/>
      <c r="D47" s="387"/>
      <c r="E47" s="387"/>
      <c r="F47" s="476"/>
      <c r="G47" s="507"/>
      <c r="J47" s="476"/>
      <c r="K47" s="608"/>
    </row>
    <row r="48" spans="1:11" ht="13.5" customHeight="1">
      <c r="A48" s="266"/>
      <c r="B48" s="333"/>
      <c r="C48" s="334"/>
      <c r="D48" s="387"/>
      <c r="E48" s="387"/>
      <c r="F48" s="476"/>
      <c r="G48" s="507"/>
      <c r="J48" s="476"/>
      <c r="K48" s="608"/>
    </row>
    <row r="49" spans="1:11" ht="13.5" customHeight="1">
      <c r="A49" s="266" t="s">
        <v>210</v>
      </c>
      <c r="B49" s="267">
        <v>487</v>
      </c>
      <c r="C49" s="270">
        <v>1215</v>
      </c>
      <c r="D49" s="387">
        <v>485</v>
      </c>
      <c r="E49" s="387">
        <v>1202</v>
      </c>
      <c r="F49" s="476">
        <v>475</v>
      </c>
      <c r="G49" s="507">
        <v>1181</v>
      </c>
      <c r="H49" s="387">
        <v>493</v>
      </c>
      <c r="I49" s="387">
        <v>1191</v>
      </c>
      <c r="J49" s="476">
        <v>492</v>
      </c>
      <c r="K49" s="608">
        <v>1175</v>
      </c>
    </row>
    <row r="50" spans="1:11" ht="13.5" customHeight="1">
      <c r="A50" s="266" t="s">
        <v>214</v>
      </c>
      <c r="B50" s="267">
        <v>548</v>
      </c>
      <c r="C50" s="270">
        <v>1280</v>
      </c>
      <c r="D50" s="387">
        <v>543</v>
      </c>
      <c r="E50" s="387">
        <v>1258</v>
      </c>
      <c r="F50" s="476">
        <v>557</v>
      </c>
      <c r="G50" s="507">
        <v>1287</v>
      </c>
      <c r="H50" s="387">
        <v>572</v>
      </c>
      <c r="I50" s="387">
        <v>1285</v>
      </c>
      <c r="J50" s="476">
        <v>578</v>
      </c>
      <c r="K50" s="608">
        <v>1282</v>
      </c>
    </row>
    <row r="51" spans="1:11" ht="13.5" customHeight="1">
      <c r="A51" s="266" t="s">
        <v>218</v>
      </c>
      <c r="B51" s="267">
        <v>477</v>
      </c>
      <c r="C51" s="270">
        <v>1120</v>
      </c>
      <c r="D51" s="387">
        <v>480</v>
      </c>
      <c r="E51" s="387">
        <v>1122</v>
      </c>
      <c r="F51" s="476">
        <v>478</v>
      </c>
      <c r="G51" s="507">
        <v>1117</v>
      </c>
      <c r="H51" s="387">
        <v>487</v>
      </c>
      <c r="I51" s="387">
        <v>1135</v>
      </c>
      <c r="J51" s="476">
        <v>480</v>
      </c>
      <c r="K51" s="608">
        <v>1112</v>
      </c>
    </row>
    <row r="52" spans="1:11" ht="13.5" customHeight="1">
      <c r="A52" s="266" t="s">
        <v>222</v>
      </c>
      <c r="B52" s="267">
        <v>734</v>
      </c>
      <c r="C52" s="270">
        <v>1678</v>
      </c>
      <c r="D52" s="387">
        <v>754</v>
      </c>
      <c r="E52" s="387">
        <v>1715</v>
      </c>
      <c r="F52" s="476">
        <v>763</v>
      </c>
      <c r="G52" s="507">
        <v>1727</v>
      </c>
      <c r="H52" s="387">
        <v>761</v>
      </c>
      <c r="I52" s="387">
        <v>1715</v>
      </c>
      <c r="J52" s="476">
        <v>767</v>
      </c>
      <c r="K52" s="608">
        <v>1713</v>
      </c>
    </row>
    <row r="53" spans="1:11" ht="13.5" customHeight="1">
      <c r="A53" s="266" t="s">
        <v>225</v>
      </c>
      <c r="B53" s="267">
        <v>227</v>
      </c>
      <c r="C53" s="270">
        <v>461</v>
      </c>
      <c r="D53" s="387">
        <v>219</v>
      </c>
      <c r="E53" s="387">
        <v>444</v>
      </c>
      <c r="F53" s="476">
        <v>233</v>
      </c>
      <c r="G53" s="507">
        <v>467</v>
      </c>
      <c r="H53" s="387">
        <v>247</v>
      </c>
      <c r="I53" s="387">
        <v>494</v>
      </c>
      <c r="J53" s="476">
        <v>278</v>
      </c>
      <c r="K53" s="608">
        <v>560</v>
      </c>
    </row>
    <row r="54" spans="1:13" ht="15.75" customHeight="1">
      <c r="A54" s="266"/>
      <c r="B54" s="333"/>
      <c r="C54" s="334"/>
      <c r="D54" s="387"/>
      <c r="E54" s="387"/>
      <c r="F54" s="476"/>
      <c r="G54" s="507"/>
      <c r="J54" s="476"/>
      <c r="K54" s="608"/>
      <c r="M54" s="505"/>
    </row>
    <row r="55" spans="1:11" ht="13.5" customHeight="1">
      <c r="A55" s="266" t="s">
        <v>228</v>
      </c>
      <c r="B55" s="267">
        <v>295</v>
      </c>
      <c r="C55" s="270">
        <v>735</v>
      </c>
      <c r="D55" s="387">
        <v>309</v>
      </c>
      <c r="E55" s="387">
        <v>764</v>
      </c>
      <c r="F55" s="476">
        <v>302</v>
      </c>
      <c r="G55" s="507">
        <v>758</v>
      </c>
      <c r="H55" s="387">
        <v>294</v>
      </c>
      <c r="I55" s="387">
        <v>743</v>
      </c>
      <c r="J55" s="476">
        <v>294</v>
      </c>
      <c r="K55" s="608">
        <v>734</v>
      </c>
    </row>
    <row r="56" spans="1:11" ht="13.5" customHeight="1">
      <c r="A56" s="266" t="s">
        <v>232</v>
      </c>
      <c r="B56" s="267">
        <v>643</v>
      </c>
      <c r="C56" s="270">
        <v>1668</v>
      </c>
      <c r="D56" s="387">
        <v>656</v>
      </c>
      <c r="E56" s="387">
        <v>1697</v>
      </c>
      <c r="F56" s="476">
        <v>672</v>
      </c>
      <c r="G56" s="507">
        <v>1715</v>
      </c>
      <c r="H56" s="387">
        <v>682</v>
      </c>
      <c r="I56" s="387">
        <v>1715</v>
      </c>
      <c r="J56" s="476">
        <v>700</v>
      </c>
      <c r="K56" s="608">
        <v>1748</v>
      </c>
    </row>
    <row r="57" spans="1:11" ht="13.5" customHeight="1" thickBot="1">
      <c r="A57" s="266" t="s">
        <v>236</v>
      </c>
      <c r="B57" s="337">
        <v>306</v>
      </c>
      <c r="C57" s="338">
        <v>647</v>
      </c>
      <c r="D57" s="388">
        <v>311</v>
      </c>
      <c r="E57" s="389">
        <v>642</v>
      </c>
      <c r="F57" s="388">
        <v>321</v>
      </c>
      <c r="G57" s="498">
        <v>647</v>
      </c>
      <c r="H57" s="389">
        <v>323</v>
      </c>
      <c r="I57" s="389">
        <v>660</v>
      </c>
      <c r="J57" s="388">
        <v>319</v>
      </c>
      <c r="K57" s="389">
        <v>646</v>
      </c>
    </row>
    <row r="58" ht="18" customHeight="1" thickTop="1">
      <c r="A58" s="93" t="s">
        <v>603</v>
      </c>
    </row>
    <row r="59" ht="13.5">
      <c r="A59" s="94"/>
    </row>
    <row r="60" ht="13.5">
      <c r="A60" s="94"/>
    </row>
    <row r="61" ht="13.5">
      <c r="A61" s="94"/>
    </row>
  </sheetData>
  <sheetProtection/>
  <mergeCells count="6">
    <mergeCell ref="J3:K3"/>
    <mergeCell ref="H3:I3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7086614173228347" header="0.31496062992125984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115" zoomScaleNormal="115" workbookViewId="0" topLeftCell="A1">
      <selection activeCell="A57" sqref="A57"/>
    </sheetView>
  </sheetViews>
  <sheetFormatPr defaultColWidth="9.00390625" defaultRowHeight="13.5"/>
  <cols>
    <col min="1" max="1" width="15.00390625" style="87" customWidth="1"/>
    <col min="2" max="7" width="6.75390625" style="535" customWidth="1"/>
    <col min="8" max="9" width="6.75390625" style="271" customWidth="1"/>
    <col min="10" max="11" width="6.75390625" style="534" customWidth="1"/>
    <col min="12" max="16384" width="9.00390625" style="86" customWidth="1"/>
  </cols>
  <sheetData>
    <row r="1" spans="1:7" ht="14.25">
      <c r="A1" s="85"/>
      <c r="B1" s="534"/>
      <c r="C1" s="534"/>
      <c r="D1" s="534"/>
      <c r="E1" s="534"/>
      <c r="F1" s="534"/>
      <c r="G1" s="534"/>
    </row>
    <row r="2" spans="9:11" ht="14.25" thickBot="1">
      <c r="I2" s="536"/>
      <c r="J2" s="857"/>
      <c r="K2" s="711" t="s">
        <v>978</v>
      </c>
    </row>
    <row r="3" spans="1:12" ht="14.25" thickTop="1">
      <c r="A3" s="897" t="s">
        <v>311</v>
      </c>
      <c r="B3" s="905" t="s">
        <v>980</v>
      </c>
      <c r="C3" s="907"/>
      <c r="D3" s="905" t="s">
        <v>981</v>
      </c>
      <c r="E3" s="907"/>
      <c r="F3" s="905" t="s">
        <v>982</v>
      </c>
      <c r="G3" s="907"/>
      <c r="H3" s="905" t="s">
        <v>983</v>
      </c>
      <c r="I3" s="906"/>
      <c r="J3" s="905" t="s">
        <v>961</v>
      </c>
      <c r="K3" s="907"/>
      <c r="L3" s="504"/>
    </row>
    <row r="4" spans="1:11" ht="13.5">
      <c r="A4" s="898"/>
      <c r="B4" s="537" t="s">
        <v>413</v>
      </c>
      <c r="C4" s="538" t="s">
        <v>305</v>
      </c>
      <c r="D4" s="537" t="s">
        <v>413</v>
      </c>
      <c r="E4" s="538" t="s">
        <v>305</v>
      </c>
      <c r="F4" s="537" t="s">
        <v>413</v>
      </c>
      <c r="G4" s="537" t="s">
        <v>305</v>
      </c>
      <c r="H4" s="539" t="s">
        <v>325</v>
      </c>
      <c r="I4" s="540" t="s">
        <v>324</v>
      </c>
      <c r="J4" s="610" t="s">
        <v>325</v>
      </c>
      <c r="K4" s="540" t="s">
        <v>324</v>
      </c>
    </row>
    <row r="5" spans="1:11" ht="13.5">
      <c r="A5" s="257" t="s">
        <v>240</v>
      </c>
      <c r="B5" s="267">
        <v>872</v>
      </c>
      <c r="C5" s="270">
        <v>2215</v>
      </c>
      <c r="D5" s="342">
        <v>915</v>
      </c>
      <c r="E5" s="342">
        <v>2261</v>
      </c>
      <c r="F5" s="477">
        <v>917</v>
      </c>
      <c r="G5" s="509">
        <v>2252</v>
      </c>
      <c r="H5" s="342">
        <v>956</v>
      </c>
      <c r="I5" s="342">
        <v>2276</v>
      </c>
      <c r="J5" s="341">
        <v>956</v>
      </c>
      <c r="K5" s="611">
        <v>2270</v>
      </c>
    </row>
    <row r="6" spans="1:11" ht="13.5">
      <c r="A6" s="257" t="s">
        <v>244</v>
      </c>
      <c r="B6" s="267">
        <v>555</v>
      </c>
      <c r="C6" s="270">
        <v>1383</v>
      </c>
      <c r="D6" s="342">
        <v>563</v>
      </c>
      <c r="E6" s="342">
        <v>1394</v>
      </c>
      <c r="F6" s="341">
        <v>579</v>
      </c>
      <c r="G6" s="500">
        <v>1417</v>
      </c>
      <c r="H6" s="342">
        <v>604</v>
      </c>
      <c r="I6" s="342">
        <v>1452</v>
      </c>
      <c r="J6" s="341">
        <v>597</v>
      </c>
      <c r="K6" s="611">
        <v>1421</v>
      </c>
    </row>
    <row r="7" spans="1:14" ht="13.5">
      <c r="A7" s="257" t="s">
        <v>247</v>
      </c>
      <c r="B7" s="267">
        <v>957</v>
      </c>
      <c r="C7" s="270">
        <v>2327</v>
      </c>
      <c r="D7" s="342">
        <v>975</v>
      </c>
      <c r="E7" s="342">
        <v>2342</v>
      </c>
      <c r="F7" s="341">
        <v>960</v>
      </c>
      <c r="G7" s="500">
        <v>2278</v>
      </c>
      <c r="H7" s="342">
        <v>978</v>
      </c>
      <c r="I7" s="342">
        <v>2298</v>
      </c>
      <c r="J7" s="341">
        <v>1006</v>
      </c>
      <c r="K7" s="611">
        <v>2253</v>
      </c>
      <c r="N7" s="504"/>
    </row>
    <row r="8" spans="1:11" ht="13.5">
      <c r="A8" s="257" t="s">
        <v>250</v>
      </c>
      <c r="B8" s="267">
        <v>944</v>
      </c>
      <c r="C8" s="270">
        <v>2576</v>
      </c>
      <c r="D8" s="342">
        <v>959</v>
      </c>
      <c r="E8" s="342">
        <v>2609</v>
      </c>
      <c r="F8" s="341">
        <v>948</v>
      </c>
      <c r="G8" s="500">
        <v>2562</v>
      </c>
      <c r="H8" s="342">
        <v>982</v>
      </c>
      <c r="I8" s="342">
        <v>2664</v>
      </c>
      <c r="J8" s="341">
        <v>994</v>
      </c>
      <c r="K8" s="611">
        <v>2669</v>
      </c>
    </row>
    <row r="9" spans="1:11" ht="13.5">
      <c r="A9" s="257" t="s">
        <v>254</v>
      </c>
      <c r="B9" s="267">
        <v>732</v>
      </c>
      <c r="C9" s="270">
        <v>1753</v>
      </c>
      <c r="D9" s="342">
        <v>707</v>
      </c>
      <c r="E9" s="342">
        <v>1699</v>
      </c>
      <c r="F9" s="341">
        <v>777</v>
      </c>
      <c r="G9" s="500">
        <v>1825</v>
      </c>
      <c r="H9" s="342">
        <v>779</v>
      </c>
      <c r="I9" s="342">
        <v>1835</v>
      </c>
      <c r="J9" s="341">
        <v>806</v>
      </c>
      <c r="K9" s="611">
        <v>1879</v>
      </c>
    </row>
    <row r="10" spans="1:11" ht="13.5">
      <c r="A10" s="257" t="s">
        <v>258</v>
      </c>
      <c r="B10" s="267">
        <v>636</v>
      </c>
      <c r="C10" s="270">
        <v>1518</v>
      </c>
      <c r="D10" s="342">
        <v>641</v>
      </c>
      <c r="E10" s="342">
        <v>1534</v>
      </c>
      <c r="F10" s="341">
        <v>684</v>
      </c>
      <c r="G10" s="500">
        <v>1610</v>
      </c>
      <c r="H10" s="342">
        <v>681</v>
      </c>
      <c r="I10" s="342">
        <v>1623</v>
      </c>
      <c r="J10" s="341">
        <v>680</v>
      </c>
      <c r="K10" s="611">
        <v>1639</v>
      </c>
    </row>
    <row r="11" spans="1:11" ht="13.5">
      <c r="A11" s="257"/>
      <c r="B11" s="333"/>
      <c r="C11" s="334"/>
      <c r="D11" s="342"/>
      <c r="E11" s="342"/>
      <c r="F11" s="341"/>
      <c r="G11" s="500"/>
      <c r="H11" s="342"/>
      <c r="I11" s="342"/>
      <c r="J11" s="341"/>
      <c r="K11" s="611"/>
    </row>
    <row r="12" spans="1:11" ht="13.5">
      <c r="A12" s="257" t="s">
        <v>262</v>
      </c>
      <c r="B12" s="267">
        <v>702</v>
      </c>
      <c r="C12" s="270">
        <v>1722</v>
      </c>
      <c r="D12" s="342">
        <v>693</v>
      </c>
      <c r="E12" s="342">
        <v>1703</v>
      </c>
      <c r="F12" s="341">
        <v>702</v>
      </c>
      <c r="G12" s="500">
        <v>1716</v>
      </c>
      <c r="H12" s="342">
        <v>733</v>
      </c>
      <c r="I12" s="342">
        <v>1727</v>
      </c>
      <c r="J12" s="341">
        <v>719</v>
      </c>
      <c r="K12" s="611">
        <v>1689</v>
      </c>
    </row>
    <row r="13" spans="1:11" ht="13.5">
      <c r="A13" s="257" t="s">
        <v>266</v>
      </c>
      <c r="B13" s="267">
        <v>645</v>
      </c>
      <c r="C13" s="270">
        <v>1620</v>
      </c>
      <c r="D13" s="342">
        <v>675</v>
      </c>
      <c r="E13" s="342">
        <v>1657</v>
      </c>
      <c r="F13" s="341">
        <v>704</v>
      </c>
      <c r="G13" s="500">
        <v>1726</v>
      </c>
      <c r="H13" s="342">
        <v>699</v>
      </c>
      <c r="I13" s="342">
        <v>1691</v>
      </c>
      <c r="J13" s="341">
        <v>702</v>
      </c>
      <c r="K13" s="611">
        <v>1701</v>
      </c>
    </row>
    <row r="14" spans="1:11" ht="13.5">
      <c r="A14" s="257" t="s">
        <v>270</v>
      </c>
      <c r="B14" s="267">
        <v>434</v>
      </c>
      <c r="C14" s="270">
        <v>1251</v>
      </c>
      <c r="D14" s="342">
        <v>440</v>
      </c>
      <c r="E14" s="342">
        <v>1257</v>
      </c>
      <c r="F14" s="341">
        <v>441</v>
      </c>
      <c r="G14" s="500">
        <v>1236</v>
      </c>
      <c r="H14" s="342">
        <v>444</v>
      </c>
      <c r="I14" s="342">
        <v>1255</v>
      </c>
      <c r="J14" s="341">
        <v>457</v>
      </c>
      <c r="K14" s="611">
        <v>1283</v>
      </c>
    </row>
    <row r="15" spans="1:11" ht="13.5">
      <c r="A15" s="257" t="s">
        <v>593</v>
      </c>
      <c r="B15" s="268">
        <v>217</v>
      </c>
      <c r="C15" s="339">
        <v>578</v>
      </c>
      <c r="D15" s="342">
        <v>224</v>
      </c>
      <c r="E15" s="342">
        <v>594</v>
      </c>
      <c r="F15" s="341">
        <v>222</v>
      </c>
      <c r="G15" s="500">
        <v>585</v>
      </c>
      <c r="H15" s="342">
        <v>229</v>
      </c>
      <c r="I15" s="342">
        <v>599</v>
      </c>
      <c r="J15" s="341">
        <v>234</v>
      </c>
      <c r="K15" s="611">
        <v>611</v>
      </c>
    </row>
    <row r="16" spans="1:11" ht="13.5">
      <c r="A16" s="257" t="s">
        <v>594</v>
      </c>
      <c r="B16" s="268">
        <v>366</v>
      </c>
      <c r="C16" s="340">
        <v>1092</v>
      </c>
      <c r="D16" s="342">
        <v>373</v>
      </c>
      <c r="E16" s="342">
        <v>1101</v>
      </c>
      <c r="F16" s="341">
        <v>375</v>
      </c>
      <c r="G16" s="500">
        <v>1095</v>
      </c>
      <c r="H16" s="342">
        <v>384</v>
      </c>
      <c r="I16" s="342">
        <v>1107</v>
      </c>
      <c r="J16" s="341">
        <v>381</v>
      </c>
      <c r="K16" s="611">
        <v>1092</v>
      </c>
    </row>
    <row r="17" spans="1:11" ht="13.5">
      <c r="A17" s="257" t="s">
        <v>595</v>
      </c>
      <c r="B17" s="268">
        <v>215</v>
      </c>
      <c r="C17" s="339">
        <v>689</v>
      </c>
      <c r="D17" s="342">
        <v>218</v>
      </c>
      <c r="E17" s="342">
        <v>695</v>
      </c>
      <c r="F17" s="341">
        <v>223</v>
      </c>
      <c r="G17" s="500">
        <v>702</v>
      </c>
      <c r="H17" s="342">
        <v>230</v>
      </c>
      <c r="I17" s="342">
        <v>725</v>
      </c>
      <c r="J17" s="341">
        <v>236</v>
      </c>
      <c r="K17" s="611">
        <v>733</v>
      </c>
    </row>
    <row r="18" spans="1:11" ht="13.5">
      <c r="A18" s="257" t="s">
        <v>748</v>
      </c>
      <c r="B18" s="268">
        <v>309</v>
      </c>
      <c r="C18" s="339">
        <v>816</v>
      </c>
      <c r="D18" s="342">
        <v>311</v>
      </c>
      <c r="E18" s="342">
        <v>818</v>
      </c>
      <c r="F18" s="341">
        <v>320</v>
      </c>
      <c r="G18" s="500">
        <v>827</v>
      </c>
      <c r="H18" s="342">
        <v>338</v>
      </c>
      <c r="I18" s="342">
        <v>856</v>
      </c>
      <c r="J18" s="341">
        <v>341</v>
      </c>
      <c r="K18" s="611">
        <v>864</v>
      </c>
    </row>
    <row r="19" spans="1:11" ht="13.5">
      <c r="A19" s="257"/>
      <c r="B19" s="333"/>
      <c r="C19" s="334"/>
      <c r="D19" s="342"/>
      <c r="E19" s="342"/>
      <c r="F19" s="341"/>
      <c r="G19" s="500"/>
      <c r="H19" s="342"/>
      <c r="I19" s="342"/>
      <c r="J19" s="341"/>
      <c r="K19" s="611"/>
    </row>
    <row r="20" spans="1:11" ht="13.5">
      <c r="A20" s="257" t="s">
        <v>273</v>
      </c>
      <c r="B20" s="267">
        <v>259</v>
      </c>
      <c r="C20" s="270">
        <v>654</v>
      </c>
      <c r="D20" s="342">
        <v>258</v>
      </c>
      <c r="E20" s="342">
        <v>655</v>
      </c>
      <c r="F20" s="341">
        <v>261</v>
      </c>
      <c r="G20" s="500">
        <v>653</v>
      </c>
      <c r="H20" s="342">
        <v>256</v>
      </c>
      <c r="I20" s="342">
        <v>648</v>
      </c>
      <c r="J20" s="341">
        <v>253</v>
      </c>
      <c r="K20" s="611">
        <v>630</v>
      </c>
    </row>
    <row r="21" spans="1:11" ht="13.5">
      <c r="A21" s="257" t="s">
        <v>276</v>
      </c>
      <c r="B21" s="267">
        <v>546</v>
      </c>
      <c r="C21" s="270">
        <v>1152</v>
      </c>
      <c r="D21" s="342">
        <v>555</v>
      </c>
      <c r="E21" s="342">
        <v>1168</v>
      </c>
      <c r="F21" s="341">
        <v>535</v>
      </c>
      <c r="G21" s="500">
        <v>1121</v>
      </c>
      <c r="H21" s="342">
        <v>538</v>
      </c>
      <c r="I21" s="342">
        <v>1124</v>
      </c>
      <c r="J21" s="341">
        <v>538</v>
      </c>
      <c r="K21" s="611">
        <v>1123</v>
      </c>
    </row>
    <row r="22" spans="1:11" ht="13.5">
      <c r="A22" s="257" t="s">
        <v>279</v>
      </c>
      <c r="B22" s="267">
        <v>730</v>
      </c>
      <c r="C22" s="270">
        <v>1618</v>
      </c>
      <c r="D22" s="342">
        <v>733</v>
      </c>
      <c r="E22" s="342">
        <v>1626</v>
      </c>
      <c r="F22" s="341">
        <v>761</v>
      </c>
      <c r="G22" s="500">
        <v>1654</v>
      </c>
      <c r="H22" s="342">
        <v>762</v>
      </c>
      <c r="I22" s="342">
        <v>1630</v>
      </c>
      <c r="J22" s="341">
        <v>769</v>
      </c>
      <c r="K22" s="611">
        <v>1621</v>
      </c>
    </row>
    <row r="23" spans="1:11" ht="13.5">
      <c r="A23" s="257" t="s">
        <v>282</v>
      </c>
      <c r="B23" s="267">
        <v>1630</v>
      </c>
      <c r="C23" s="270">
        <v>3810</v>
      </c>
      <c r="D23" s="342">
        <v>1691</v>
      </c>
      <c r="E23" s="342">
        <v>3903</v>
      </c>
      <c r="F23" s="341">
        <v>1703</v>
      </c>
      <c r="G23" s="500">
        <v>3864</v>
      </c>
      <c r="H23" s="342">
        <v>2078</v>
      </c>
      <c r="I23" s="342">
        <v>4793</v>
      </c>
      <c r="J23" s="341">
        <v>2113</v>
      </c>
      <c r="K23" s="611">
        <v>4817</v>
      </c>
    </row>
    <row r="24" spans="1:11" ht="13.5">
      <c r="A24" s="257" t="s">
        <v>285</v>
      </c>
      <c r="B24" s="267">
        <v>823</v>
      </c>
      <c r="C24" s="270">
        <v>1960</v>
      </c>
      <c r="D24" s="342">
        <v>818</v>
      </c>
      <c r="E24" s="342">
        <v>1949</v>
      </c>
      <c r="F24" s="341">
        <v>834</v>
      </c>
      <c r="G24" s="500">
        <v>1971</v>
      </c>
      <c r="H24" s="342">
        <v>839</v>
      </c>
      <c r="I24" s="342">
        <v>1959</v>
      </c>
      <c r="J24" s="341">
        <v>846</v>
      </c>
      <c r="K24" s="611">
        <v>1979</v>
      </c>
    </row>
    <row r="25" spans="1:11" ht="13.5">
      <c r="A25" s="257" t="s">
        <v>288</v>
      </c>
      <c r="B25" s="267">
        <v>584</v>
      </c>
      <c r="C25" s="270">
        <v>1352</v>
      </c>
      <c r="D25" s="342">
        <v>594</v>
      </c>
      <c r="E25" s="342">
        <v>1361</v>
      </c>
      <c r="F25" s="341">
        <v>579</v>
      </c>
      <c r="G25" s="500">
        <v>1339</v>
      </c>
      <c r="H25" s="342">
        <v>596</v>
      </c>
      <c r="I25" s="342">
        <v>1350</v>
      </c>
      <c r="J25" s="341">
        <v>599</v>
      </c>
      <c r="K25" s="611">
        <v>1325</v>
      </c>
    </row>
    <row r="26" spans="1:11" ht="13.5">
      <c r="A26" s="257" t="s">
        <v>291</v>
      </c>
      <c r="B26" s="267">
        <v>717</v>
      </c>
      <c r="C26" s="270">
        <v>1570</v>
      </c>
      <c r="D26" s="342">
        <v>722</v>
      </c>
      <c r="E26" s="342">
        <v>1592</v>
      </c>
      <c r="F26" s="341">
        <v>742</v>
      </c>
      <c r="G26" s="500">
        <v>1621</v>
      </c>
      <c r="H26" s="342">
        <v>756</v>
      </c>
      <c r="I26" s="342">
        <v>1628</v>
      </c>
      <c r="J26" s="341">
        <v>783</v>
      </c>
      <c r="K26" s="611">
        <v>1650</v>
      </c>
    </row>
    <row r="27" spans="1:11" ht="13.5">
      <c r="A27" s="257" t="s">
        <v>294</v>
      </c>
      <c r="B27" s="267">
        <v>1069</v>
      </c>
      <c r="C27" s="270">
        <v>2651</v>
      </c>
      <c r="D27" s="342">
        <v>1089</v>
      </c>
      <c r="E27" s="342">
        <v>2673</v>
      </c>
      <c r="F27" s="341">
        <v>1101</v>
      </c>
      <c r="G27" s="500">
        <v>2713</v>
      </c>
      <c r="H27" s="342">
        <v>1119</v>
      </c>
      <c r="I27" s="342">
        <v>2740</v>
      </c>
      <c r="J27" s="341">
        <v>1112</v>
      </c>
      <c r="K27" s="611">
        <v>2712</v>
      </c>
    </row>
    <row r="28" spans="1:11" ht="13.5">
      <c r="A28" s="257"/>
      <c r="B28" s="333"/>
      <c r="C28" s="334"/>
      <c r="D28" s="342"/>
      <c r="E28" s="342"/>
      <c r="F28" s="341"/>
      <c r="G28" s="500"/>
      <c r="H28" s="342"/>
      <c r="I28" s="342"/>
      <c r="J28" s="341"/>
      <c r="K28" s="611"/>
    </row>
    <row r="29" spans="1:11" ht="13.5">
      <c r="A29" s="257" t="s">
        <v>297</v>
      </c>
      <c r="B29" s="267">
        <v>803</v>
      </c>
      <c r="C29" s="270">
        <v>1893</v>
      </c>
      <c r="D29" s="342">
        <v>795</v>
      </c>
      <c r="E29" s="342">
        <v>1866</v>
      </c>
      <c r="F29" s="341">
        <v>823</v>
      </c>
      <c r="G29" s="500">
        <v>1905</v>
      </c>
      <c r="H29" s="342">
        <v>841</v>
      </c>
      <c r="I29" s="342">
        <v>1948</v>
      </c>
      <c r="J29" s="341">
        <v>851</v>
      </c>
      <c r="K29" s="611">
        <v>1946</v>
      </c>
    </row>
    <row r="30" spans="1:11" ht="13.5">
      <c r="A30" s="257" t="s">
        <v>300</v>
      </c>
      <c r="B30" s="267">
        <v>789</v>
      </c>
      <c r="C30" s="270">
        <v>1974</v>
      </c>
      <c r="D30" s="342">
        <v>809</v>
      </c>
      <c r="E30" s="342">
        <v>1992</v>
      </c>
      <c r="F30" s="341">
        <v>814</v>
      </c>
      <c r="G30" s="500">
        <v>2003</v>
      </c>
      <c r="H30" s="342">
        <v>825</v>
      </c>
      <c r="I30" s="342">
        <v>1991</v>
      </c>
      <c r="J30" s="341">
        <v>806</v>
      </c>
      <c r="K30" s="611">
        <v>1924</v>
      </c>
    </row>
    <row r="31" spans="1:11" ht="13.5">
      <c r="A31" s="257" t="s">
        <v>302</v>
      </c>
      <c r="B31" s="267">
        <v>822</v>
      </c>
      <c r="C31" s="270">
        <v>2001</v>
      </c>
      <c r="D31" s="342">
        <v>834</v>
      </c>
      <c r="E31" s="342">
        <v>2026</v>
      </c>
      <c r="F31" s="341">
        <v>853</v>
      </c>
      <c r="G31" s="500">
        <v>2016</v>
      </c>
      <c r="H31" s="342">
        <v>851</v>
      </c>
      <c r="I31" s="342">
        <v>1997</v>
      </c>
      <c r="J31" s="341">
        <v>859</v>
      </c>
      <c r="K31" s="611">
        <v>2000</v>
      </c>
    </row>
    <row r="32" spans="1:11" ht="13.5">
      <c r="A32" s="257" t="s">
        <v>304</v>
      </c>
      <c r="B32" s="267">
        <v>1275</v>
      </c>
      <c r="C32" s="270">
        <v>3086</v>
      </c>
      <c r="D32" s="342">
        <v>1292</v>
      </c>
      <c r="E32" s="342">
        <v>3096</v>
      </c>
      <c r="F32" s="341">
        <v>1320</v>
      </c>
      <c r="G32" s="500">
        <v>3159</v>
      </c>
      <c r="H32" s="342">
        <v>1330</v>
      </c>
      <c r="I32" s="342">
        <v>3144</v>
      </c>
      <c r="J32" s="341">
        <v>1344</v>
      </c>
      <c r="K32" s="611">
        <v>3168</v>
      </c>
    </row>
    <row r="33" spans="1:11" ht="13.5">
      <c r="A33" s="257" t="s">
        <v>195</v>
      </c>
      <c r="B33" s="267">
        <v>657</v>
      </c>
      <c r="C33" s="270">
        <v>1699</v>
      </c>
      <c r="D33" s="342">
        <v>665</v>
      </c>
      <c r="E33" s="342">
        <v>1716</v>
      </c>
      <c r="F33" s="341">
        <v>667</v>
      </c>
      <c r="G33" s="500">
        <v>1750</v>
      </c>
      <c r="H33" s="342">
        <v>675</v>
      </c>
      <c r="I33" s="342">
        <v>1774</v>
      </c>
      <c r="J33" s="341">
        <v>676</v>
      </c>
      <c r="K33" s="611">
        <v>1742</v>
      </c>
    </row>
    <row r="34" spans="1:11" ht="13.5">
      <c r="A34" s="257" t="s">
        <v>199</v>
      </c>
      <c r="B34" s="267">
        <v>865</v>
      </c>
      <c r="C34" s="270">
        <v>2151</v>
      </c>
      <c r="D34" s="342">
        <v>885</v>
      </c>
      <c r="E34" s="342">
        <v>2194</v>
      </c>
      <c r="F34" s="341">
        <v>876</v>
      </c>
      <c r="G34" s="500">
        <v>2179</v>
      </c>
      <c r="H34" s="342">
        <v>901</v>
      </c>
      <c r="I34" s="342">
        <v>2214</v>
      </c>
      <c r="J34" s="341">
        <v>907</v>
      </c>
      <c r="K34" s="611">
        <v>2219</v>
      </c>
    </row>
    <row r="35" spans="1:11" ht="13.5">
      <c r="A35" s="257"/>
      <c r="B35" s="333"/>
      <c r="C35" s="334"/>
      <c r="D35" s="342"/>
      <c r="E35" s="342"/>
      <c r="F35" s="341"/>
      <c r="G35" s="500"/>
      <c r="H35" s="342"/>
      <c r="I35" s="342"/>
      <c r="J35" s="341"/>
      <c r="K35" s="611"/>
    </row>
    <row r="36" spans="1:11" ht="13.5">
      <c r="A36" s="257" t="s">
        <v>203</v>
      </c>
      <c r="B36" s="267">
        <v>537</v>
      </c>
      <c r="C36" s="270">
        <v>1325</v>
      </c>
      <c r="D36" s="342">
        <v>548</v>
      </c>
      <c r="E36" s="342">
        <v>1354</v>
      </c>
      <c r="F36" s="341">
        <v>555</v>
      </c>
      <c r="G36" s="500">
        <v>1343</v>
      </c>
      <c r="H36" s="342">
        <v>560</v>
      </c>
      <c r="I36" s="342">
        <v>1333</v>
      </c>
      <c r="J36" s="341">
        <v>575</v>
      </c>
      <c r="K36" s="611">
        <v>1356</v>
      </c>
    </row>
    <row r="37" spans="1:11" ht="13.5">
      <c r="A37" s="257" t="s">
        <v>207</v>
      </c>
      <c r="B37" s="267">
        <v>766</v>
      </c>
      <c r="C37" s="270">
        <v>1982</v>
      </c>
      <c r="D37" s="342">
        <v>783</v>
      </c>
      <c r="E37" s="342">
        <v>1978</v>
      </c>
      <c r="F37" s="341">
        <v>790</v>
      </c>
      <c r="G37" s="500">
        <v>1967</v>
      </c>
      <c r="H37" s="342">
        <v>792</v>
      </c>
      <c r="I37" s="342">
        <v>1956</v>
      </c>
      <c r="J37" s="341">
        <v>798</v>
      </c>
      <c r="K37" s="611">
        <v>1934</v>
      </c>
    </row>
    <row r="38" spans="1:11" ht="13.5">
      <c r="A38" s="257" t="s">
        <v>211</v>
      </c>
      <c r="B38" s="267">
        <v>720</v>
      </c>
      <c r="C38" s="270">
        <v>1830</v>
      </c>
      <c r="D38" s="342">
        <v>724</v>
      </c>
      <c r="E38" s="342">
        <v>1820</v>
      </c>
      <c r="F38" s="341">
        <v>721</v>
      </c>
      <c r="G38" s="500">
        <v>1802</v>
      </c>
      <c r="H38" s="342">
        <v>746</v>
      </c>
      <c r="I38" s="342">
        <v>1831</v>
      </c>
      <c r="J38" s="341">
        <v>739</v>
      </c>
      <c r="K38" s="611">
        <v>1795</v>
      </c>
    </row>
    <row r="39" spans="1:11" ht="13.5">
      <c r="A39" s="257"/>
      <c r="B39" s="333"/>
      <c r="C39" s="334"/>
      <c r="D39" s="342"/>
      <c r="E39" s="342"/>
      <c r="F39" s="341"/>
      <c r="G39" s="500"/>
      <c r="H39" s="342"/>
      <c r="I39" s="342"/>
      <c r="J39" s="341"/>
      <c r="K39" s="611"/>
    </row>
    <row r="40" spans="1:11" ht="13.5">
      <c r="A40" s="257" t="s">
        <v>215</v>
      </c>
      <c r="B40" s="267">
        <v>739</v>
      </c>
      <c r="C40" s="270">
        <v>1857</v>
      </c>
      <c r="D40" s="342">
        <v>753</v>
      </c>
      <c r="E40" s="342">
        <v>1850</v>
      </c>
      <c r="F40" s="341">
        <v>746</v>
      </c>
      <c r="G40" s="500">
        <v>1804</v>
      </c>
      <c r="H40" s="342">
        <v>751</v>
      </c>
      <c r="I40" s="342">
        <v>1813</v>
      </c>
      <c r="J40" s="341">
        <v>768</v>
      </c>
      <c r="K40" s="611">
        <v>1831</v>
      </c>
    </row>
    <row r="41" spans="1:11" ht="13.5">
      <c r="A41" s="257" t="s">
        <v>219</v>
      </c>
      <c r="B41" s="267">
        <v>1223</v>
      </c>
      <c r="C41" s="270">
        <v>3185</v>
      </c>
      <c r="D41" s="342">
        <v>1225</v>
      </c>
      <c r="E41" s="342">
        <v>3155</v>
      </c>
      <c r="F41" s="341">
        <v>1223</v>
      </c>
      <c r="G41" s="500">
        <v>3125</v>
      </c>
      <c r="H41" s="342">
        <v>1228</v>
      </c>
      <c r="I41" s="342">
        <v>3090</v>
      </c>
      <c r="J41" s="341">
        <v>1242</v>
      </c>
      <c r="K41" s="611">
        <v>3090</v>
      </c>
    </row>
    <row r="42" spans="1:11" ht="13.5">
      <c r="A42" s="257"/>
      <c r="B42" s="333"/>
      <c r="C42" s="334"/>
      <c r="D42" s="342"/>
      <c r="E42" s="342"/>
      <c r="F42" s="341"/>
      <c r="G42" s="500"/>
      <c r="H42" s="342"/>
      <c r="I42" s="342"/>
      <c r="J42" s="341"/>
      <c r="K42" s="611"/>
    </row>
    <row r="43" spans="1:11" ht="13.5">
      <c r="A43" s="257" t="s">
        <v>223</v>
      </c>
      <c r="B43" s="267">
        <v>541</v>
      </c>
      <c r="C43" s="270">
        <v>1365</v>
      </c>
      <c r="D43" s="342">
        <v>568</v>
      </c>
      <c r="E43" s="342">
        <v>1414</v>
      </c>
      <c r="F43" s="341">
        <v>569</v>
      </c>
      <c r="G43" s="500">
        <v>1417</v>
      </c>
      <c r="H43" s="342">
        <v>566</v>
      </c>
      <c r="I43" s="342">
        <v>1431</v>
      </c>
      <c r="J43" s="341">
        <v>582</v>
      </c>
      <c r="K43" s="611">
        <v>1456</v>
      </c>
    </row>
    <row r="44" spans="1:11" ht="13.5">
      <c r="A44" s="257" t="s">
        <v>226</v>
      </c>
      <c r="B44" s="267">
        <v>359</v>
      </c>
      <c r="C44" s="270">
        <v>957</v>
      </c>
      <c r="D44" s="342">
        <v>363</v>
      </c>
      <c r="E44" s="342">
        <v>961</v>
      </c>
      <c r="F44" s="341">
        <v>370</v>
      </c>
      <c r="G44" s="500">
        <v>985</v>
      </c>
      <c r="H44" s="342">
        <v>367</v>
      </c>
      <c r="I44" s="342">
        <v>956</v>
      </c>
      <c r="J44" s="341">
        <v>374</v>
      </c>
      <c r="K44" s="611">
        <v>971</v>
      </c>
    </row>
    <row r="45" spans="1:11" ht="13.5">
      <c r="A45" s="257" t="s">
        <v>229</v>
      </c>
      <c r="B45" s="267">
        <v>1068</v>
      </c>
      <c r="C45" s="270">
        <v>2754</v>
      </c>
      <c r="D45" s="342">
        <v>1070</v>
      </c>
      <c r="E45" s="342">
        <v>2761</v>
      </c>
      <c r="F45" s="341">
        <v>1072</v>
      </c>
      <c r="G45" s="500">
        <v>2764</v>
      </c>
      <c r="H45" s="342">
        <v>1081</v>
      </c>
      <c r="I45" s="342">
        <v>2773</v>
      </c>
      <c r="J45" s="341">
        <v>1091</v>
      </c>
      <c r="K45" s="611">
        <v>2777</v>
      </c>
    </row>
    <row r="46" spans="1:11" ht="13.5">
      <c r="A46" s="257" t="s">
        <v>233</v>
      </c>
      <c r="B46" s="267">
        <v>778</v>
      </c>
      <c r="C46" s="270">
        <v>2061</v>
      </c>
      <c r="D46" s="342">
        <v>779</v>
      </c>
      <c r="E46" s="342">
        <v>2041</v>
      </c>
      <c r="F46" s="341">
        <v>817</v>
      </c>
      <c r="G46" s="500">
        <v>2134</v>
      </c>
      <c r="H46" s="342">
        <v>814</v>
      </c>
      <c r="I46" s="342">
        <v>2110</v>
      </c>
      <c r="J46" s="341">
        <v>832</v>
      </c>
      <c r="K46" s="611">
        <v>2110</v>
      </c>
    </row>
    <row r="47" spans="1:11" ht="13.5">
      <c r="A47" s="257" t="s">
        <v>237</v>
      </c>
      <c r="B47" s="267">
        <v>353</v>
      </c>
      <c r="C47" s="270">
        <v>960</v>
      </c>
      <c r="D47" s="342">
        <v>356</v>
      </c>
      <c r="E47" s="342">
        <v>955</v>
      </c>
      <c r="F47" s="341">
        <v>350</v>
      </c>
      <c r="G47" s="500">
        <v>928</v>
      </c>
      <c r="H47" s="342">
        <v>354</v>
      </c>
      <c r="I47" s="342">
        <v>929</v>
      </c>
      <c r="J47" s="341">
        <v>359</v>
      </c>
      <c r="K47" s="611">
        <v>915</v>
      </c>
    </row>
    <row r="48" spans="1:11" ht="13.5">
      <c r="A48" s="257"/>
      <c r="B48" s="333"/>
      <c r="C48" s="334"/>
      <c r="D48" s="342"/>
      <c r="E48" s="342"/>
      <c r="F48" s="443"/>
      <c r="G48" s="335"/>
      <c r="H48" s="342"/>
      <c r="I48" s="342"/>
      <c r="J48" s="341"/>
      <c r="K48" s="611"/>
    </row>
    <row r="49" spans="1:11" ht="13.5">
      <c r="A49" s="269" t="s">
        <v>241</v>
      </c>
      <c r="B49" s="271">
        <v>39848</v>
      </c>
      <c r="C49" s="335">
        <v>99381</v>
      </c>
      <c r="D49" s="271">
        <v>40417</v>
      </c>
      <c r="E49" s="271">
        <v>99864</v>
      </c>
      <c r="F49" s="443">
        <v>40932</v>
      </c>
      <c r="G49" s="335">
        <v>100300</v>
      </c>
      <c r="H49" s="271">
        <v>41882</v>
      </c>
      <c r="I49" s="271">
        <v>101637</v>
      </c>
      <c r="J49" s="443">
        <v>42330</v>
      </c>
      <c r="K49" s="719">
        <v>101656</v>
      </c>
    </row>
    <row r="50" spans="1:11" ht="13.5">
      <c r="A50" s="257"/>
      <c r="B50" s="333"/>
      <c r="C50" s="334"/>
      <c r="D50" s="342"/>
      <c r="E50" s="342"/>
      <c r="F50" s="443"/>
      <c r="G50" s="335"/>
      <c r="H50" s="342"/>
      <c r="I50" s="342"/>
      <c r="J50" s="341"/>
      <c r="K50" s="611"/>
    </row>
    <row r="51" spans="1:11" ht="13.5">
      <c r="A51" s="257" t="s">
        <v>251</v>
      </c>
      <c r="B51" s="267">
        <v>140</v>
      </c>
      <c r="C51" s="270">
        <v>696</v>
      </c>
      <c r="D51" s="342">
        <v>143</v>
      </c>
      <c r="E51" s="342">
        <v>702</v>
      </c>
      <c r="F51" s="341">
        <v>163</v>
      </c>
      <c r="G51" s="500">
        <v>738</v>
      </c>
      <c r="H51" s="342">
        <v>162</v>
      </c>
      <c r="I51" s="342">
        <v>723</v>
      </c>
      <c r="J51" s="341">
        <v>158</v>
      </c>
      <c r="K51" s="611">
        <v>733</v>
      </c>
    </row>
    <row r="52" spans="1:11" ht="13.5">
      <c r="A52" s="257" t="s">
        <v>255</v>
      </c>
      <c r="B52" s="267">
        <v>798</v>
      </c>
      <c r="C52" s="270">
        <v>2535</v>
      </c>
      <c r="D52" s="342">
        <v>807</v>
      </c>
      <c r="E52" s="342">
        <v>2504</v>
      </c>
      <c r="F52" s="341">
        <v>805</v>
      </c>
      <c r="G52" s="500">
        <v>2482</v>
      </c>
      <c r="H52" s="342">
        <v>816</v>
      </c>
      <c r="I52" s="342">
        <v>2474</v>
      </c>
      <c r="J52" s="341">
        <v>819</v>
      </c>
      <c r="K52" s="611">
        <v>2444</v>
      </c>
    </row>
    <row r="53" spans="1:11" ht="13.5">
      <c r="A53" s="257" t="s">
        <v>259</v>
      </c>
      <c r="B53" s="267">
        <v>2444</v>
      </c>
      <c r="C53" s="270">
        <v>6142</v>
      </c>
      <c r="D53" s="342">
        <v>2452</v>
      </c>
      <c r="E53" s="342">
        <v>6071</v>
      </c>
      <c r="F53" s="341">
        <v>2462</v>
      </c>
      <c r="G53" s="500">
        <v>6078</v>
      </c>
      <c r="H53" s="342">
        <v>2510</v>
      </c>
      <c r="I53" s="342">
        <v>6121</v>
      </c>
      <c r="J53" s="341">
        <v>2541</v>
      </c>
      <c r="K53" s="611">
        <v>6081</v>
      </c>
    </row>
    <row r="54" spans="1:11" ht="13.5">
      <c r="A54" s="257" t="s">
        <v>263</v>
      </c>
      <c r="B54" s="267">
        <v>415</v>
      </c>
      <c r="C54" s="270">
        <v>1353</v>
      </c>
      <c r="D54" s="342">
        <v>411</v>
      </c>
      <c r="E54" s="342">
        <v>1350</v>
      </c>
      <c r="F54" s="341">
        <v>415</v>
      </c>
      <c r="G54" s="500">
        <v>1347</v>
      </c>
      <c r="H54" s="342">
        <v>428</v>
      </c>
      <c r="I54" s="342">
        <v>1365</v>
      </c>
      <c r="J54" s="341">
        <v>434</v>
      </c>
      <c r="K54" s="611">
        <v>1368</v>
      </c>
    </row>
    <row r="55" spans="1:11" ht="13.5">
      <c r="A55" s="257"/>
      <c r="B55" s="333"/>
      <c r="C55" s="334"/>
      <c r="D55" s="342"/>
      <c r="E55" s="342"/>
      <c r="F55" s="341"/>
      <c r="G55" s="500"/>
      <c r="H55" s="342"/>
      <c r="I55" s="342"/>
      <c r="J55" s="341"/>
      <c r="K55" s="611"/>
    </row>
    <row r="56" spans="1:12" ht="14.25" thickBot="1">
      <c r="A56" s="272" t="s">
        <v>267</v>
      </c>
      <c r="B56" s="343">
        <v>3797</v>
      </c>
      <c r="C56" s="344">
        <v>10726</v>
      </c>
      <c r="D56" s="343">
        <v>3813</v>
      </c>
      <c r="E56" s="344">
        <v>10627</v>
      </c>
      <c r="F56" s="343">
        <v>3845</v>
      </c>
      <c r="G56" s="510">
        <v>10645</v>
      </c>
      <c r="H56" s="344">
        <v>3916</v>
      </c>
      <c r="I56" s="344">
        <v>10683</v>
      </c>
      <c r="J56" s="343">
        <f>SUM(J51:J54)</f>
        <v>3952</v>
      </c>
      <c r="K56" s="344">
        <f>SUM(K51:K54)</f>
        <v>10626</v>
      </c>
      <c r="L56" s="504"/>
    </row>
    <row r="57" ht="18" customHeight="1" thickTop="1">
      <c r="A57" s="95"/>
    </row>
  </sheetData>
  <sheetProtection/>
  <mergeCells count="6">
    <mergeCell ref="A3:A4"/>
    <mergeCell ref="H3:I3"/>
    <mergeCell ref="J3:K3"/>
    <mergeCell ref="B3:C3"/>
    <mergeCell ref="D3:E3"/>
    <mergeCell ref="F3:G3"/>
  </mergeCells>
  <printOptions horizontalCentered="1"/>
  <pageMargins left="0.5905511811023623" right="0.5905511811023623" top="0.5905511811023623" bottom="0.708661417322834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="98" zoomScaleNormal="98" zoomScaleSheetLayoutView="160" workbookViewId="0" topLeftCell="A1">
      <selection activeCell="A51" sqref="A51"/>
    </sheetView>
  </sheetViews>
  <sheetFormatPr defaultColWidth="9.375" defaultRowHeight="13.5"/>
  <cols>
    <col min="1" max="1" width="13.25390625" style="87" customWidth="1"/>
    <col min="2" max="5" width="8.00390625" style="87" customWidth="1"/>
    <col min="6" max="6" width="13.25390625" style="87" customWidth="1"/>
    <col min="7" max="10" width="8.00390625" style="87" customWidth="1"/>
    <col min="11" max="16384" width="9.375" style="87" customWidth="1"/>
  </cols>
  <sheetData>
    <row r="1" ht="23.25" customHeight="1">
      <c r="A1" s="85" t="s">
        <v>592</v>
      </c>
    </row>
    <row r="2" spans="8:10" ht="9" customHeight="1" thickBot="1">
      <c r="H2" s="96"/>
      <c r="I2" s="97"/>
      <c r="J2" s="97"/>
    </row>
    <row r="3" spans="1:10" ht="29.25" customHeight="1" thickTop="1">
      <c r="A3" s="345" t="s">
        <v>412</v>
      </c>
      <c r="B3" s="345" t="s">
        <v>413</v>
      </c>
      <c r="C3" s="346" t="s">
        <v>305</v>
      </c>
      <c r="D3" s="346" t="s">
        <v>88</v>
      </c>
      <c r="E3" s="347" t="s">
        <v>89</v>
      </c>
      <c r="F3" s="346" t="s">
        <v>412</v>
      </c>
      <c r="G3" s="345" t="s">
        <v>413</v>
      </c>
      <c r="H3" s="346" t="s">
        <v>305</v>
      </c>
      <c r="I3" s="346" t="s">
        <v>88</v>
      </c>
      <c r="J3" s="347" t="s">
        <v>310</v>
      </c>
    </row>
    <row r="4" spans="1:10" ht="16.5" customHeight="1">
      <c r="A4" s="399" t="s">
        <v>414</v>
      </c>
      <c r="B4" s="724">
        <v>104223</v>
      </c>
      <c r="C4" s="724">
        <v>242505</v>
      </c>
      <c r="D4" s="724">
        <v>117791</v>
      </c>
      <c r="E4" s="724">
        <v>124714</v>
      </c>
      <c r="F4" s="348" t="s">
        <v>860</v>
      </c>
      <c r="G4" s="448">
        <v>783</v>
      </c>
      <c r="H4" s="448">
        <f aca="true" t="shared" si="0" ref="H4:H9">SUM(I4:J4)</f>
        <v>1754</v>
      </c>
      <c r="I4" s="725">
        <v>834</v>
      </c>
      <c r="J4" s="725">
        <v>920</v>
      </c>
    </row>
    <row r="5" spans="1:10" ht="16.5" customHeight="1">
      <c r="A5" s="353"/>
      <c r="B5" s="449"/>
      <c r="C5" s="449"/>
      <c r="D5" s="450"/>
      <c r="E5" s="451"/>
      <c r="F5" s="349" t="s">
        <v>201</v>
      </c>
      <c r="G5" s="448">
        <v>862</v>
      </c>
      <c r="H5" s="448">
        <f t="shared" si="0"/>
        <v>2016</v>
      </c>
      <c r="I5" s="725">
        <v>976</v>
      </c>
      <c r="J5" s="725">
        <v>1040</v>
      </c>
    </row>
    <row r="6" spans="1:10" ht="16.5" customHeight="1">
      <c r="A6" s="350" t="s">
        <v>192</v>
      </c>
      <c r="B6" s="448">
        <v>437</v>
      </c>
      <c r="C6" s="448">
        <f>SUM(D6:E6)</f>
        <v>947</v>
      </c>
      <c r="D6" s="725">
        <v>443</v>
      </c>
      <c r="E6" s="725">
        <v>504</v>
      </c>
      <c r="F6" s="349" t="s">
        <v>205</v>
      </c>
      <c r="G6" s="448">
        <v>530</v>
      </c>
      <c r="H6" s="448">
        <f t="shared" si="0"/>
        <v>1227</v>
      </c>
      <c r="I6" s="725">
        <v>586</v>
      </c>
      <c r="J6" s="725">
        <v>641</v>
      </c>
    </row>
    <row r="7" spans="1:10" ht="16.5" customHeight="1">
      <c r="A7" s="350" t="s">
        <v>196</v>
      </c>
      <c r="B7" s="448">
        <v>232</v>
      </c>
      <c r="C7" s="448">
        <f>SUM(D7:E7)</f>
        <v>449</v>
      </c>
      <c r="D7" s="725">
        <v>217</v>
      </c>
      <c r="E7" s="725">
        <v>232</v>
      </c>
      <c r="F7" s="349" t="s">
        <v>209</v>
      </c>
      <c r="G7" s="448">
        <v>490</v>
      </c>
      <c r="H7" s="448">
        <f t="shared" si="0"/>
        <v>1313</v>
      </c>
      <c r="I7" s="725">
        <v>635</v>
      </c>
      <c r="J7" s="725">
        <v>678</v>
      </c>
    </row>
    <row r="8" spans="1:10" ht="16.5" customHeight="1">
      <c r="A8" s="350" t="s">
        <v>200</v>
      </c>
      <c r="B8" s="448">
        <v>418</v>
      </c>
      <c r="C8" s="448">
        <f>SUM(D8:E8)</f>
        <v>900</v>
      </c>
      <c r="D8" s="725">
        <v>400</v>
      </c>
      <c r="E8" s="725">
        <v>500</v>
      </c>
      <c r="F8" s="349" t="s">
        <v>213</v>
      </c>
      <c r="G8" s="448">
        <v>471</v>
      </c>
      <c r="H8" s="448">
        <f t="shared" si="0"/>
        <v>1149</v>
      </c>
      <c r="I8" s="725">
        <v>549</v>
      </c>
      <c r="J8" s="725">
        <v>600</v>
      </c>
    </row>
    <row r="9" spans="1:10" ht="16.5" customHeight="1">
      <c r="A9" s="350" t="s">
        <v>204</v>
      </c>
      <c r="B9" s="385" t="s">
        <v>852</v>
      </c>
      <c r="C9" s="385" t="s">
        <v>852</v>
      </c>
      <c r="D9" s="385" t="s">
        <v>852</v>
      </c>
      <c r="E9" s="385" t="s">
        <v>852</v>
      </c>
      <c r="F9" s="349" t="s">
        <v>217</v>
      </c>
      <c r="G9" s="448">
        <v>795</v>
      </c>
      <c r="H9" s="448">
        <f t="shared" si="0"/>
        <v>1930</v>
      </c>
      <c r="I9" s="726">
        <v>953</v>
      </c>
      <c r="J9" s="725">
        <v>977</v>
      </c>
    </row>
    <row r="10" spans="1:10" ht="16.5" customHeight="1">
      <c r="A10" s="354"/>
      <c r="B10" s="355"/>
      <c r="C10" s="355"/>
      <c r="D10" s="355"/>
      <c r="E10" s="355"/>
      <c r="F10" s="349"/>
      <c r="G10" s="452"/>
      <c r="H10" s="452"/>
      <c r="I10" s="452"/>
      <c r="J10" s="452"/>
    </row>
    <row r="11" spans="1:10" ht="16.5" customHeight="1">
      <c r="A11" s="350" t="s">
        <v>208</v>
      </c>
      <c r="B11" s="448">
        <v>597</v>
      </c>
      <c r="C11" s="448">
        <f>SUM(D11:E11)</f>
        <v>1318</v>
      </c>
      <c r="D11" s="725">
        <v>642</v>
      </c>
      <c r="E11" s="725">
        <v>676</v>
      </c>
      <c r="F11" s="351" t="s">
        <v>221</v>
      </c>
      <c r="G11" s="724">
        <v>28112</v>
      </c>
      <c r="H11" s="724">
        <f>SUM(I11:J11)</f>
        <v>61944</v>
      </c>
      <c r="I11" s="724">
        <v>29791</v>
      </c>
      <c r="J11" s="724">
        <v>32153</v>
      </c>
    </row>
    <row r="12" spans="1:10" ht="16.5" customHeight="1">
      <c r="A12" s="350" t="s">
        <v>212</v>
      </c>
      <c r="B12" s="448">
        <v>424</v>
      </c>
      <c r="C12" s="448">
        <f>SUM(D12:E12)</f>
        <v>964</v>
      </c>
      <c r="D12" s="725">
        <v>467</v>
      </c>
      <c r="E12" s="725">
        <v>497</v>
      </c>
      <c r="F12" s="349"/>
      <c r="G12" s="452"/>
      <c r="H12" s="452"/>
      <c r="I12" s="453"/>
      <c r="J12" s="453"/>
    </row>
    <row r="13" spans="1:10" ht="16.5" customHeight="1">
      <c r="A13" s="350" t="s">
        <v>216</v>
      </c>
      <c r="B13" s="448">
        <v>511</v>
      </c>
      <c r="C13" s="448">
        <f>SUM(D13:E13)</f>
        <v>1323</v>
      </c>
      <c r="D13" s="725">
        <v>654</v>
      </c>
      <c r="E13" s="725">
        <v>669</v>
      </c>
      <c r="F13" s="349" t="s">
        <v>231</v>
      </c>
      <c r="G13" s="448">
        <v>4092</v>
      </c>
      <c r="H13" s="448">
        <f>SUM(I13:J13)</f>
        <v>9579</v>
      </c>
      <c r="I13" s="725">
        <v>4719</v>
      </c>
      <c r="J13" s="725">
        <v>4860</v>
      </c>
    </row>
    <row r="14" spans="1:10" ht="16.5" customHeight="1">
      <c r="A14" s="350" t="s">
        <v>220</v>
      </c>
      <c r="B14" s="448">
        <v>827</v>
      </c>
      <c r="C14" s="448">
        <f>SUM(D14:E14)</f>
        <v>1817</v>
      </c>
      <c r="D14" s="725">
        <v>868</v>
      </c>
      <c r="E14" s="725">
        <v>949</v>
      </c>
      <c r="F14" s="349" t="s">
        <v>235</v>
      </c>
      <c r="G14" s="448">
        <v>251</v>
      </c>
      <c r="H14" s="448">
        <f>SUM(I14:J14)</f>
        <v>645</v>
      </c>
      <c r="I14" s="725">
        <v>324</v>
      </c>
      <c r="J14" s="725">
        <v>321</v>
      </c>
    </row>
    <row r="15" spans="1:10" ht="16.5" customHeight="1">
      <c r="A15" s="350" t="s">
        <v>224</v>
      </c>
      <c r="B15" s="448">
        <v>894</v>
      </c>
      <c r="C15" s="448">
        <f>SUM(D15:E15)</f>
        <v>1914</v>
      </c>
      <c r="D15" s="725">
        <v>896</v>
      </c>
      <c r="E15" s="725">
        <v>1018</v>
      </c>
      <c r="F15" s="349" t="s">
        <v>239</v>
      </c>
      <c r="G15" s="448">
        <v>1508</v>
      </c>
      <c r="H15" s="448">
        <f>SUM(I15:J15)</f>
        <v>3805</v>
      </c>
      <c r="I15" s="725">
        <v>1860</v>
      </c>
      <c r="J15" s="725">
        <v>1945</v>
      </c>
    </row>
    <row r="16" spans="1:10" ht="16.5" customHeight="1">
      <c r="A16" s="354"/>
      <c r="B16" s="355"/>
      <c r="C16" s="355"/>
      <c r="D16" s="355"/>
      <c r="E16" s="355"/>
      <c r="F16" s="356"/>
      <c r="G16" s="355"/>
      <c r="H16" s="355"/>
      <c r="I16" s="454"/>
      <c r="J16" s="454"/>
    </row>
    <row r="17" spans="1:10" ht="16.5" customHeight="1">
      <c r="A17" s="350" t="s">
        <v>227</v>
      </c>
      <c r="B17" s="448">
        <v>976</v>
      </c>
      <c r="C17" s="448">
        <f>SUM(D17:E17)</f>
        <v>1818</v>
      </c>
      <c r="D17" s="725">
        <v>838</v>
      </c>
      <c r="E17" s="725">
        <v>980</v>
      </c>
      <c r="F17" s="349" t="s">
        <v>243</v>
      </c>
      <c r="G17" s="448">
        <v>1765</v>
      </c>
      <c r="H17" s="448">
        <f>SUM(I17:J17)</f>
        <v>4326</v>
      </c>
      <c r="I17" s="725">
        <v>2110</v>
      </c>
      <c r="J17" s="725">
        <v>2216</v>
      </c>
    </row>
    <row r="18" spans="1:10" ht="16.5" customHeight="1">
      <c r="A18" s="350" t="s">
        <v>230</v>
      </c>
      <c r="B18" s="448">
        <v>1129</v>
      </c>
      <c r="C18" s="448">
        <f>SUM(D18:E18)</f>
        <v>2597</v>
      </c>
      <c r="D18" s="725">
        <v>1209</v>
      </c>
      <c r="E18" s="725">
        <v>1388</v>
      </c>
      <c r="F18" s="349" t="s">
        <v>246</v>
      </c>
      <c r="G18" s="448">
        <v>757</v>
      </c>
      <c r="H18" s="448">
        <f>SUM(I18:J18)</f>
        <v>1820</v>
      </c>
      <c r="I18" s="725">
        <v>876</v>
      </c>
      <c r="J18" s="725">
        <v>944</v>
      </c>
    </row>
    <row r="19" spans="1:10" ht="16.5" customHeight="1">
      <c r="A19" s="350" t="s">
        <v>234</v>
      </c>
      <c r="B19" s="448">
        <v>1186</v>
      </c>
      <c r="C19" s="448">
        <f>SUM(D19:E19)</f>
        <v>2266</v>
      </c>
      <c r="D19" s="725">
        <v>1032</v>
      </c>
      <c r="E19" s="725">
        <v>1234</v>
      </c>
      <c r="F19" s="349" t="s">
        <v>249</v>
      </c>
      <c r="G19" s="448">
        <v>824</v>
      </c>
      <c r="H19" s="448">
        <f>SUM(I19:J19)</f>
        <v>2012</v>
      </c>
      <c r="I19" s="725">
        <v>952</v>
      </c>
      <c r="J19" s="725">
        <v>1060</v>
      </c>
    </row>
    <row r="20" spans="1:10" ht="16.5" customHeight="1">
      <c r="A20" s="350" t="s">
        <v>238</v>
      </c>
      <c r="B20" s="448">
        <v>535</v>
      </c>
      <c r="C20" s="448">
        <f>SUM(D20:E20)</f>
        <v>1160</v>
      </c>
      <c r="D20" s="725">
        <v>567</v>
      </c>
      <c r="E20" s="725">
        <v>593</v>
      </c>
      <c r="F20" s="356"/>
      <c r="G20" s="355"/>
      <c r="H20" s="355"/>
      <c r="I20" s="454"/>
      <c r="J20" s="454"/>
    </row>
    <row r="21" spans="1:10" ht="16.5" customHeight="1">
      <c r="A21" s="354"/>
      <c r="B21" s="355"/>
      <c r="C21" s="355"/>
      <c r="D21" s="355"/>
      <c r="E21" s="355"/>
      <c r="F21" s="349" t="s">
        <v>253</v>
      </c>
      <c r="G21" s="448">
        <v>2445</v>
      </c>
      <c r="H21" s="448">
        <f>SUM(I21:J21)</f>
        <v>4250</v>
      </c>
      <c r="I21" s="725">
        <v>1978</v>
      </c>
      <c r="J21" s="725">
        <v>2272</v>
      </c>
    </row>
    <row r="22" spans="1:10" ht="16.5" customHeight="1">
      <c r="A22" s="350" t="s">
        <v>242</v>
      </c>
      <c r="B22" s="448">
        <v>1005</v>
      </c>
      <c r="C22" s="448">
        <f>SUM(D22:E22)</f>
        <v>1927</v>
      </c>
      <c r="D22" s="725">
        <v>924</v>
      </c>
      <c r="E22" s="725">
        <v>1003</v>
      </c>
      <c r="F22" s="349" t="s">
        <v>257</v>
      </c>
      <c r="G22" s="448">
        <v>4383</v>
      </c>
      <c r="H22" s="448">
        <f>SUM(I22:J22)</f>
        <v>10789</v>
      </c>
      <c r="I22" s="725">
        <v>5250</v>
      </c>
      <c r="J22" s="725">
        <v>5539</v>
      </c>
    </row>
    <row r="23" spans="1:10" ht="16.5" customHeight="1">
      <c r="A23" s="350" t="s">
        <v>245</v>
      </c>
      <c r="B23" s="448">
        <v>467</v>
      </c>
      <c r="C23" s="448">
        <f>SUM(D23:E23)</f>
        <v>1012</v>
      </c>
      <c r="D23" s="725">
        <v>517</v>
      </c>
      <c r="E23" s="725">
        <v>495</v>
      </c>
      <c r="F23" s="349" t="s">
        <v>261</v>
      </c>
      <c r="G23" s="448">
        <v>2936</v>
      </c>
      <c r="H23" s="448">
        <f>SUM(I23:J23)</f>
        <v>7279</v>
      </c>
      <c r="I23" s="725">
        <v>3561</v>
      </c>
      <c r="J23" s="725">
        <v>3718</v>
      </c>
    </row>
    <row r="24" spans="1:10" ht="16.5" customHeight="1">
      <c r="A24" s="350" t="s">
        <v>248</v>
      </c>
      <c r="B24" s="448">
        <v>730</v>
      </c>
      <c r="C24" s="448">
        <f>SUM(D24:E24)</f>
        <v>1455</v>
      </c>
      <c r="D24" s="725">
        <v>688</v>
      </c>
      <c r="E24" s="725">
        <v>767</v>
      </c>
      <c r="F24" s="356"/>
      <c r="G24" s="355"/>
      <c r="H24" s="355"/>
      <c r="I24" s="454"/>
      <c r="J24" s="454"/>
    </row>
    <row r="25" spans="1:10" ht="16.5" customHeight="1">
      <c r="A25" s="355"/>
      <c r="B25" s="357"/>
      <c r="C25" s="355"/>
      <c r="D25" s="355"/>
      <c r="E25" s="355"/>
      <c r="F25" s="349" t="s">
        <v>265</v>
      </c>
      <c r="G25" s="448">
        <v>86</v>
      </c>
      <c r="H25" s="448">
        <f>SUM(I25:J25)</f>
        <v>137</v>
      </c>
      <c r="I25" s="725">
        <v>77</v>
      </c>
      <c r="J25" s="725">
        <v>60</v>
      </c>
    </row>
    <row r="26" spans="1:10" ht="16.5" customHeight="1">
      <c r="A26" s="350" t="s">
        <v>252</v>
      </c>
      <c r="B26" s="448">
        <v>1132</v>
      </c>
      <c r="C26" s="448">
        <f>SUM(D26:E26)</f>
        <v>2150</v>
      </c>
      <c r="D26" s="725">
        <v>1022</v>
      </c>
      <c r="E26" s="725">
        <v>1128</v>
      </c>
      <c r="F26" s="349" t="s">
        <v>269</v>
      </c>
      <c r="G26" s="448">
        <v>486</v>
      </c>
      <c r="H26" s="448">
        <f>SUM(I26:J26)</f>
        <v>1105</v>
      </c>
      <c r="I26" s="725">
        <v>561</v>
      </c>
      <c r="J26" s="725">
        <v>544</v>
      </c>
    </row>
    <row r="27" spans="1:10" ht="16.5" customHeight="1">
      <c r="A27" s="350" t="s">
        <v>256</v>
      </c>
      <c r="B27" s="448">
        <v>497</v>
      </c>
      <c r="C27" s="448">
        <f>SUM(D27:E27)</f>
        <v>1120</v>
      </c>
      <c r="D27" s="725">
        <v>558</v>
      </c>
      <c r="E27" s="725">
        <v>562</v>
      </c>
      <c r="F27" s="349" t="s">
        <v>272</v>
      </c>
      <c r="G27" s="448">
        <v>617</v>
      </c>
      <c r="H27" s="448">
        <f>SUM(I27:J27)</f>
        <v>1461</v>
      </c>
      <c r="I27" s="725">
        <v>712</v>
      </c>
      <c r="J27" s="725">
        <v>749</v>
      </c>
    </row>
    <row r="28" spans="1:10" ht="16.5" customHeight="1">
      <c r="A28" s="350"/>
      <c r="B28" s="448"/>
      <c r="C28" s="448"/>
      <c r="D28" s="448"/>
      <c r="E28" s="448"/>
      <c r="F28" s="356"/>
      <c r="G28" s="355"/>
      <c r="H28" s="355"/>
      <c r="I28" s="454"/>
      <c r="J28" s="454"/>
    </row>
    <row r="29" spans="1:10" ht="16.5" customHeight="1">
      <c r="A29" s="350" t="s">
        <v>260</v>
      </c>
      <c r="B29" s="448">
        <v>387</v>
      </c>
      <c r="C29" s="448">
        <f aca="true" t="shared" si="1" ref="C29:C35">SUM(D29:E29)</f>
        <v>896</v>
      </c>
      <c r="D29" s="725">
        <v>444</v>
      </c>
      <c r="E29" s="725">
        <v>452</v>
      </c>
      <c r="F29" s="349" t="s">
        <v>275</v>
      </c>
      <c r="G29" s="448">
        <v>2544</v>
      </c>
      <c r="H29" s="448">
        <f>SUM(I29:J29)</f>
        <v>5931</v>
      </c>
      <c r="I29" s="725">
        <v>2938</v>
      </c>
      <c r="J29" s="725">
        <v>2993</v>
      </c>
    </row>
    <row r="30" spans="1:10" ht="16.5" customHeight="1">
      <c r="A30" s="350" t="s">
        <v>264</v>
      </c>
      <c r="B30" s="448">
        <v>671</v>
      </c>
      <c r="C30" s="448">
        <f t="shared" si="1"/>
        <v>1485</v>
      </c>
      <c r="D30" s="725">
        <v>719</v>
      </c>
      <c r="E30" s="725">
        <v>766</v>
      </c>
      <c r="F30" s="349" t="s">
        <v>278</v>
      </c>
      <c r="G30" s="448">
        <v>1652</v>
      </c>
      <c r="H30" s="448">
        <f>SUM(I30:J30)</f>
        <v>4089</v>
      </c>
      <c r="I30" s="725">
        <v>2010</v>
      </c>
      <c r="J30" s="725">
        <v>2079</v>
      </c>
    </row>
    <row r="31" spans="1:10" ht="16.5" customHeight="1">
      <c r="A31" s="350" t="s">
        <v>268</v>
      </c>
      <c r="B31" s="448">
        <v>676</v>
      </c>
      <c r="C31" s="448">
        <f t="shared" si="1"/>
        <v>1515</v>
      </c>
      <c r="D31" s="725">
        <v>736</v>
      </c>
      <c r="E31" s="725">
        <v>779</v>
      </c>
      <c r="F31" s="349" t="s">
        <v>281</v>
      </c>
      <c r="G31" s="448">
        <v>568</v>
      </c>
      <c r="H31" s="448">
        <f>SUM(I31:J31)</f>
        <v>1295</v>
      </c>
      <c r="I31" s="725">
        <v>643</v>
      </c>
      <c r="J31" s="725">
        <v>652</v>
      </c>
    </row>
    <row r="32" spans="1:10" ht="16.5" customHeight="1">
      <c r="A32" s="350" t="s">
        <v>271</v>
      </c>
      <c r="B32" s="448">
        <v>930</v>
      </c>
      <c r="C32" s="448">
        <f t="shared" si="1"/>
        <v>2129</v>
      </c>
      <c r="D32" s="725">
        <v>1076</v>
      </c>
      <c r="E32" s="725">
        <v>1053</v>
      </c>
      <c r="F32" s="349"/>
      <c r="G32" s="452"/>
      <c r="H32" s="452"/>
      <c r="I32" s="453"/>
      <c r="J32" s="453"/>
    </row>
    <row r="33" spans="1:10" ht="16.5" customHeight="1">
      <c r="A33" s="350" t="s">
        <v>274</v>
      </c>
      <c r="B33" s="448">
        <v>746</v>
      </c>
      <c r="C33" s="448">
        <f t="shared" si="1"/>
        <v>1794</v>
      </c>
      <c r="D33" s="725">
        <v>900</v>
      </c>
      <c r="E33" s="725">
        <v>894</v>
      </c>
      <c r="F33" s="349" t="s">
        <v>284</v>
      </c>
      <c r="G33" s="448">
        <v>714</v>
      </c>
      <c r="H33" s="448">
        <f>SUM(I33:J33)</f>
        <v>1760</v>
      </c>
      <c r="I33" s="725">
        <v>856</v>
      </c>
      <c r="J33" s="725">
        <v>904</v>
      </c>
    </row>
    <row r="34" spans="1:10" ht="16.5" customHeight="1">
      <c r="A34" s="350" t="s">
        <v>277</v>
      </c>
      <c r="B34" s="448">
        <v>522</v>
      </c>
      <c r="C34" s="448">
        <f t="shared" si="1"/>
        <v>1307</v>
      </c>
      <c r="D34" s="725">
        <v>635</v>
      </c>
      <c r="E34" s="725">
        <v>672</v>
      </c>
      <c r="F34" s="349" t="s">
        <v>287</v>
      </c>
      <c r="G34" s="448">
        <v>818</v>
      </c>
      <c r="H34" s="448">
        <f>SUM(I34:J34)</f>
        <v>1973</v>
      </c>
      <c r="I34" s="725">
        <v>1001</v>
      </c>
      <c r="J34" s="725">
        <v>972</v>
      </c>
    </row>
    <row r="35" spans="1:10" ht="16.5" customHeight="1">
      <c r="A35" s="350" t="s">
        <v>280</v>
      </c>
      <c r="B35" s="448">
        <v>214</v>
      </c>
      <c r="C35" s="448">
        <f t="shared" si="1"/>
        <v>671</v>
      </c>
      <c r="D35" s="725">
        <v>311</v>
      </c>
      <c r="E35" s="725">
        <v>360</v>
      </c>
      <c r="F35" s="349" t="s">
        <v>290</v>
      </c>
      <c r="G35" s="448">
        <v>113</v>
      </c>
      <c r="H35" s="448">
        <f>SUM(I35:J35)</f>
        <v>259</v>
      </c>
      <c r="I35" s="725">
        <v>124</v>
      </c>
      <c r="J35" s="725">
        <v>135</v>
      </c>
    </row>
    <row r="36" spans="1:10" ht="16.5" customHeight="1">
      <c r="A36" s="350"/>
      <c r="B36" s="452"/>
      <c r="C36" s="452"/>
      <c r="D36" s="452"/>
      <c r="E36" s="452"/>
      <c r="F36" s="356"/>
      <c r="G36" s="355"/>
      <c r="H36" s="355"/>
      <c r="I36" s="454"/>
      <c r="J36" s="454"/>
    </row>
    <row r="37" spans="1:10" ht="16.5" customHeight="1">
      <c r="A37" s="350" t="s">
        <v>283</v>
      </c>
      <c r="B37" s="448">
        <v>630</v>
      </c>
      <c r="C37" s="448">
        <f>SUM(D37:E37)</f>
        <v>1300</v>
      </c>
      <c r="D37" s="725">
        <v>621</v>
      </c>
      <c r="E37" s="725">
        <v>679</v>
      </c>
      <c r="F37" s="349" t="s">
        <v>293</v>
      </c>
      <c r="G37" s="448">
        <v>850</v>
      </c>
      <c r="H37" s="448">
        <f>SUM(I37:J37)</f>
        <v>2134</v>
      </c>
      <c r="I37" s="725">
        <v>1025</v>
      </c>
      <c r="J37" s="725">
        <v>1109</v>
      </c>
    </row>
    <row r="38" spans="1:10" ht="16.5" customHeight="1">
      <c r="A38" s="350" t="s">
        <v>286</v>
      </c>
      <c r="B38" s="448">
        <v>542</v>
      </c>
      <c r="C38" s="448">
        <f>SUM(D38:E38)</f>
        <v>1240</v>
      </c>
      <c r="D38" s="725">
        <v>597</v>
      </c>
      <c r="E38" s="725">
        <v>643</v>
      </c>
      <c r="F38" s="349" t="s">
        <v>296</v>
      </c>
      <c r="G38" s="448">
        <v>1944</v>
      </c>
      <c r="H38" s="448">
        <f>SUM(I38:J38)</f>
        <v>3549</v>
      </c>
      <c r="I38" s="725">
        <v>1624</v>
      </c>
      <c r="J38" s="725">
        <v>1925</v>
      </c>
    </row>
    <row r="39" spans="1:10" ht="16.5" customHeight="1">
      <c r="A39" s="350" t="s">
        <v>289</v>
      </c>
      <c r="B39" s="448">
        <v>604</v>
      </c>
      <c r="C39" s="448">
        <f>SUM(D39:E39)</f>
        <v>1345</v>
      </c>
      <c r="D39" s="725">
        <v>662</v>
      </c>
      <c r="E39" s="725">
        <v>683</v>
      </c>
      <c r="F39" s="349"/>
      <c r="G39" s="452"/>
      <c r="H39" s="452"/>
      <c r="I39" s="453"/>
      <c r="J39" s="453"/>
    </row>
    <row r="40" spans="1:10" ht="16.5" customHeight="1">
      <c r="A40" s="350" t="s">
        <v>292</v>
      </c>
      <c r="B40" s="448">
        <v>1359</v>
      </c>
      <c r="C40" s="448">
        <f>SUM(D40:E40)</f>
        <v>2964</v>
      </c>
      <c r="D40" s="725">
        <v>1489</v>
      </c>
      <c r="E40" s="725">
        <v>1475</v>
      </c>
      <c r="F40" s="351" t="s">
        <v>299</v>
      </c>
      <c r="G40" s="724">
        <v>29353</v>
      </c>
      <c r="H40" s="724">
        <f>SUM(I40:J40)</f>
        <v>68198</v>
      </c>
      <c r="I40" s="724">
        <v>33201</v>
      </c>
      <c r="J40" s="724">
        <v>34997</v>
      </c>
    </row>
    <row r="41" spans="1:13" ht="16.5" customHeight="1">
      <c r="A41" s="354"/>
      <c r="B41" s="355"/>
      <c r="C41" s="355"/>
      <c r="D41" s="355"/>
      <c r="E41" s="355"/>
      <c r="F41" s="356"/>
      <c r="G41" s="455"/>
      <c r="H41" s="455"/>
      <c r="I41" s="455"/>
      <c r="J41" s="455"/>
      <c r="M41" s="87" t="s">
        <v>932</v>
      </c>
    </row>
    <row r="42" spans="1:10" ht="16.5" customHeight="1">
      <c r="A42" s="350" t="s">
        <v>295</v>
      </c>
      <c r="B42" s="448">
        <v>374</v>
      </c>
      <c r="C42" s="448">
        <f>SUM(D42:E42)</f>
        <v>744</v>
      </c>
      <c r="D42" s="725">
        <v>353</v>
      </c>
      <c r="E42" s="725">
        <v>391</v>
      </c>
      <c r="F42" s="356"/>
      <c r="G42" s="455"/>
      <c r="H42" s="455"/>
      <c r="I42" s="455"/>
      <c r="J42" s="455"/>
    </row>
    <row r="43" spans="1:10" ht="16.5" customHeight="1">
      <c r="A43" s="350" t="s">
        <v>298</v>
      </c>
      <c r="B43" s="727">
        <v>1072</v>
      </c>
      <c r="C43" s="448">
        <f>SUM(D43:E43)</f>
        <v>2305</v>
      </c>
      <c r="D43" s="725">
        <v>1079</v>
      </c>
      <c r="E43" s="725">
        <v>1226</v>
      </c>
      <c r="F43" s="356"/>
      <c r="G43" s="455"/>
      <c r="H43" s="455"/>
      <c r="I43" s="455"/>
      <c r="J43" s="455"/>
    </row>
    <row r="44" spans="1:10" ht="16.5" customHeight="1">
      <c r="A44" s="350" t="s">
        <v>301</v>
      </c>
      <c r="B44" s="727">
        <v>955</v>
      </c>
      <c r="C44" s="448">
        <f>SUM(D44:E44)</f>
        <v>2010</v>
      </c>
      <c r="D44" s="725">
        <v>946</v>
      </c>
      <c r="E44" s="725">
        <v>1064</v>
      </c>
      <c r="F44" s="356"/>
      <c r="G44" s="455"/>
      <c r="H44" s="455"/>
      <c r="I44" s="455"/>
      <c r="J44" s="455"/>
    </row>
    <row r="45" spans="1:10" ht="16.5" customHeight="1">
      <c r="A45" s="350" t="s">
        <v>303</v>
      </c>
      <c r="B45" s="727">
        <v>1364</v>
      </c>
      <c r="C45" s="448">
        <f>SUM(D45:E45)</f>
        <v>3063</v>
      </c>
      <c r="D45" s="725">
        <v>1458</v>
      </c>
      <c r="E45" s="725">
        <v>1605</v>
      </c>
      <c r="F45" s="356"/>
      <c r="G45" s="455"/>
      <c r="H45" s="455"/>
      <c r="I45" s="455"/>
      <c r="J45" s="455"/>
    </row>
    <row r="46" spans="1:10" ht="16.5" customHeight="1" thickBot="1">
      <c r="A46" s="352" t="s">
        <v>193</v>
      </c>
      <c r="B46" s="728">
        <v>1138</v>
      </c>
      <c r="C46" s="729">
        <f>SUM(D46:E46)</f>
        <v>2650</v>
      </c>
      <c r="D46" s="730">
        <v>1290</v>
      </c>
      <c r="E46" s="730">
        <v>1360</v>
      </c>
      <c r="F46" s="358"/>
      <c r="G46" s="456"/>
      <c r="H46" s="456"/>
      <c r="I46" s="456"/>
      <c r="J46" s="456"/>
    </row>
    <row r="47" spans="1:10" ht="15" customHeight="1" thickTop="1">
      <c r="A47" s="100" t="s">
        <v>603</v>
      </c>
      <c r="B47" s="64"/>
      <c r="C47" s="99"/>
      <c r="D47" s="99"/>
      <c r="E47" s="99"/>
      <c r="F47" s="99"/>
      <c r="G47" s="99"/>
      <c r="H47" s="99"/>
      <c r="I47" s="99"/>
      <c r="J47" s="99"/>
    </row>
    <row r="48" spans="1:10" ht="15" customHeight="1">
      <c r="A48" s="100" t="s">
        <v>1032</v>
      </c>
      <c r="B48" s="323"/>
      <c r="C48" s="102"/>
      <c r="D48" s="99"/>
      <c r="E48" s="99"/>
      <c r="F48" s="99"/>
      <c r="G48" s="99"/>
      <c r="H48" s="99"/>
      <c r="I48" s="99"/>
      <c r="J48" s="99"/>
    </row>
    <row r="49" spans="1:10" s="789" customFormat="1" ht="15" customHeight="1">
      <c r="A49" s="323" t="s">
        <v>1056</v>
      </c>
      <c r="B49" s="61"/>
      <c r="C49" s="788"/>
      <c r="D49" s="787"/>
      <c r="E49" s="787"/>
      <c r="F49" s="787"/>
      <c r="G49" s="787"/>
      <c r="H49" s="787"/>
      <c r="I49" s="787"/>
      <c r="J49" s="787"/>
    </row>
    <row r="50" spans="1:10" ht="15" customHeight="1">
      <c r="A50" s="853" t="s">
        <v>1033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6:10" ht="16.5" customHeight="1">
      <c r="F53" s="99"/>
      <c r="G53" s="99"/>
      <c r="H53" s="99"/>
      <c r="I53" s="99"/>
      <c r="J53" s="99"/>
    </row>
    <row r="54" spans="6:10" ht="16.5" customHeight="1">
      <c r="F54" s="99"/>
      <c r="G54" s="99"/>
      <c r="H54" s="99"/>
      <c r="I54" s="99"/>
      <c r="J54" s="99"/>
    </row>
    <row r="55" ht="16.5" customHeight="1">
      <c r="F55" s="99"/>
    </row>
  </sheetData>
  <sheetProtection/>
  <printOptions horizontalCentered="1"/>
  <pageMargins left="0.2362204724409449" right="0.2362204724409449" top="0.5905511811023623" bottom="0.3149606299212598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2021-03-18T05:47:05Z</cp:lastPrinted>
  <dcterms:created xsi:type="dcterms:W3CDTF">1999-10-05T23:45:41Z</dcterms:created>
  <dcterms:modified xsi:type="dcterms:W3CDTF">2021-03-26T05:13:08Z</dcterms:modified>
  <cp:category/>
  <cp:version/>
  <cp:contentType/>
  <cp:contentStatus/>
</cp:coreProperties>
</file>